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ls\Desktop\"/>
    </mc:Choice>
  </mc:AlternateContent>
  <bookViews>
    <workbookView xWindow="0" yWindow="0" windowWidth="19200" windowHeight="6950" activeTab="16"/>
  </bookViews>
  <sheets>
    <sheet name="G15" sheetId="1" r:id="rId1"/>
    <sheet name="G16" sheetId="10" r:id="rId2"/>
    <sheet name="G17" sheetId="11" r:id="rId3"/>
    <sheet name="MJ" sheetId="12" r:id="rId4"/>
    <sheet name="MV 45-49" sheetId="19" r:id="rId5"/>
    <sheet name="MV 55-59" sheetId="25" r:id="rId6"/>
    <sheet name="MV 60-64" sheetId="31" r:id="rId7"/>
    <sheet name="MV 65-69" sheetId="16" r:id="rId8"/>
    <sheet name="MV 70-74" sheetId="22" r:id="rId9"/>
    <sheet name="MV75-79" sheetId="30" r:id="rId10"/>
    <sheet name="J15" sheetId="4" r:id="rId11"/>
    <sheet name="J16" sheetId="5" r:id="rId12"/>
    <sheet name="J17" sheetId="6" r:id="rId13"/>
    <sheet name="KJ" sheetId="7" r:id="rId14"/>
    <sheet name="KS" sheetId="9" r:id="rId15"/>
    <sheet name="KV 50-54" sheetId="20" r:id="rId16"/>
    <sheet name="KV 55-59" sheetId="26" r:id="rId17"/>
  </sheets>
  <calcPr calcId="171027"/>
</workbook>
</file>

<file path=xl/calcChain.xml><?xml version="1.0" encoding="utf-8"?>
<calcChain xmlns="http://schemas.openxmlformats.org/spreadsheetml/2006/main">
  <c r="W30" i="1" l="1"/>
  <c r="J28" i="1" l="1"/>
  <c r="F26" i="25" l="1"/>
  <c r="F26" i="31"/>
  <c r="F26" i="16"/>
  <c r="S35" i="5"/>
  <c r="P35" i="5"/>
  <c r="N35" i="5"/>
  <c r="L35" i="5"/>
  <c r="J35" i="5"/>
  <c r="H35" i="5"/>
  <c r="F35" i="5"/>
  <c r="S34" i="5"/>
  <c r="T35" i="5" l="1"/>
  <c r="S25" i="6"/>
  <c r="P25" i="6"/>
  <c r="N25" i="6"/>
  <c r="L25" i="6"/>
  <c r="J25" i="6"/>
  <c r="H25" i="6"/>
  <c r="F25" i="6"/>
  <c r="F27" i="6"/>
  <c r="H27" i="6"/>
  <c r="J27" i="6"/>
  <c r="L27" i="6"/>
  <c r="N27" i="6"/>
  <c r="P27" i="6"/>
  <c r="S27" i="6"/>
  <c r="S29" i="6"/>
  <c r="P29" i="6"/>
  <c r="N29" i="6"/>
  <c r="L29" i="6"/>
  <c r="J29" i="6"/>
  <c r="H29" i="6"/>
  <c r="F29" i="6"/>
  <c r="F31" i="6"/>
  <c r="H31" i="6"/>
  <c r="J31" i="6"/>
  <c r="L31" i="6"/>
  <c r="N31" i="6"/>
  <c r="P31" i="6"/>
  <c r="S24" i="26"/>
  <c r="V26" i="30"/>
  <c r="T26" i="30"/>
  <c r="R26" i="30"/>
  <c r="P26" i="30"/>
  <c r="N26" i="30"/>
  <c r="L26" i="30"/>
  <c r="J26" i="30"/>
  <c r="H26" i="30"/>
  <c r="Y25" i="30"/>
  <c r="C1" i="30"/>
  <c r="Y26" i="31"/>
  <c r="V26" i="31"/>
  <c r="T26" i="31"/>
  <c r="R26" i="31"/>
  <c r="P26" i="31"/>
  <c r="N26" i="31"/>
  <c r="L26" i="31"/>
  <c r="J26" i="31"/>
  <c r="H26" i="31"/>
  <c r="Y25" i="31"/>
  <c r="C1" i="31"/>
  <c r="P26" i="22"/>
  <c r="F25" i="26"/>
  <c r="F26" i="10"/>
  <c r="C1" i="1"/>
  <c r="W25" i="1"/>
  <c r="F26" i="1"/>
  <c r="H26" i="1"/>
  <c r="J26" i="1"/>
  <c r="L26" i="1"/>
  <c r="N26" i="1"/>
  <c r="P26" i="1"/>
  <c r="R26" i="1"/>
  <c r="T26" i="1"/>
  <c r="W26" i="1"/>
  <c r="W27" i="1"/>
  <c r="F28" i="1"/>
  <c r="H28" i="1"/>
  <c r="L28" i="1"/>
  <c r="N28" i="1"/>
  <c r="P28" i="1"/>
  <c r="R28" i="1"/>
  <c r="T28" i="1"/>
  <c r="W28" i="1"/>
  <c r="F30" i="1"/>
  <c r="H30" i="1"/>
  <c r="J30" i="1"/>
  <c r="L30" i="1"/>
  <c r="N30" i="1"/>
  <c r="P30" i="1"/>
  <c r="R30" i="1"/>
  <c r="T30" i="1"/>
  <c r="C1" i="10"/>
  <c r="Y25" i="10"/>
  <c r="H26" i="10"/>
  <c r="J26" i="10"/>
  <c r="L26" i="10"/>
  <c r="N26" i="10"/>
  <c r="P26" i="10"/>
  <c r="R26" i="10"/>
  <c r="T26" i="10"/>
  <c r="V26" i="10"/>
  <c r="Y26" i="10"/>
  <c r="C1" i="11"/>
  <c r="Y25" i="11"/>
  <c r="F26" i="11"/>
  <c r="H26" i="11"/>
  <c r="J26" i="11"/>
  <c r="L26" i="11"/>
  <c r="N26" i="11"/>
  <c r="P26" i="11"/>
  <c r="R26" i="11"/>
  <c r="T26" i="11"/>
  <c r="V26" i="11"/>
  <c r="Y26" i="11"/>
  <c r="Y27" i="11"/>
  <c r="F28" i="11"/>
  <c r="H28" i="11"/>
  <c r="J28" i="11"/>
  <c r="L28" i="11"/>
  <c r="N28" i="11"/>
  <c r="P28" i="11"/>
  <c r="R28" i="11"/>
  <c r="T28" i="11"/>
  <c r="V28" i="11"/>
  <c r="Y28" i="11"/>
  <c r="Y29" i="11"/>
  <c r="F30" i="11"/>
  <c r="H30" i="11"/>
  <c r="J30" i="11"/>
  <c r="L30" i="11"/>
  <c r="N30" i="11"/>
  <c r="P30" i="11"/>
  <c r="R30" i="11"/>
  <c r="T30" i="11"/>
  <c r="V30" i="11"/>
  <c r="Y30" i="11"/>
  <c r="C1" i="12"/>
  <c r="Y25" i="12"/>
  <c r="F26" i="12"/>
  <c r="H26" i="12"/>
  <c r="J26" i="12"/>
  <c r="L26" i="12"/>
  <c r="N26" i="12"/>
  <c r="P26" i="12"/>
  <c r="R26" i="12"/>
  <c r="T26" i="12"/>
  <c r="V26" i="12"/>
  <c r="Y26" i="12"/>
  <c r="Y27" i="12"/>
  <c r="F28" i="12"/>
  <c r="H28" i="12"/>
  <c r="J28" i="12"/>
  <c r="L28" i="12"/>
  <c r="N28" i="12"/>
  <c r="P28" i="12"/>
  <c r="R28" i="12"/>
  <c r="T28" i="12"/>
  <c r="V28" i="12"/>
  <c r="Y28" i="12"/>
  <c r="C1" i="19"/>
  <c r="Y25" i="19"/>
  <c r="F26" i="19"/>
  <c r="H26" i="19"/>
  <c r="J26" i="19"/>
  <c r="L26" i="19"/>
  <c r="N26" i="19"/>
  <c r="P26" i="19"/>
  <c r="R26" i="19"/>
  <c r="T26" i="19"/>
  <c r="V26" i="19"/>
  <c r="Y26" i="19"/>
  <c r="C1" i="25"/>
  <c r="Y25" i="25"/>
  <c r="H26" i="25"/>
  <c r="J26" i="25"/>
  <c r="L26" i="25"/>
  <c r="N26" i="25"/>
  <c r="P26" i="25"/>
  <c r="R26" i="25"/>
  <c r="T26" i="25"/>
  <c r="V26" i="25"/>
  <c r="Y26" i="25"/>
  <c r="C1" i="16"/>
  <c r="Y25" i="16"/>
  <c r="H26" i="16"/>
  <c r="J26" i="16"/>
  <c r="L26" i="16"/>
  <c r="R26" i="16"/>
  <c r="T26" i="16"/>
  <c r="V26" i="16"/>
  <c r="C1" i="22"/>
  <c r="Y25" i="22"/>
  <c r="F26" i="22"/>
  <c r="H26" i="22"/>
  <c r="J26" i="22"/>
  <c r="L26" i="22"/>
  <c r="N26" i="22"/>
  <c r="R26" i="22"/>
  <c r="T26" i="22"/>
  <c r="V26" i="22"/>
  <c r="Y26" i="22"/>
  <c r="C1" i="4"/>
  <c r="F27" i="4"/>
  <c r="H27" i="4"/>
  <c r="J27" i="4"/>
  <c r="L27" i="4"/>
  <c r="N27" i="4"/>
  <c r="P27" i="4"/>
  <c r="S27" i="4"/>
  <c r="S24" i="4"/>
  <c r="F25" i="4"/>
  <c r="H25" i="4"/>
  <c r="J25" i="4"/>
  <c r="L25" i="4"/>
  <c r="N25" i="4"/>
  <c r="P25" i="4"/>
  <c r="S25" i="4"/>
  <c r="S28" i="4"/>
  <c r="F29" i="4"/>
  <c r="H29" i="4"/>
  <c r="J29" i="4"/>
  <c r="L29" i="4"/>
  <c r="N29" i="4"/>
  <c r="P29" i="4"/>
  <c r="S29" i="4"/>
  <c r="S32" i="4"/>
  <c r="F33" i="4"/>
  <c r="H33" i="4"/>
  <c r="J33" i="4"/>
  <c r="L33" i="4"/>
  <c r="N33" i="4"/>
  <c r="P33" i="4"/>
  <c r="S33" i="4"/>
  <c r="S30" i="4"/>
  <c r="F31" i="4"/>
  <c r="H31" i="4"/>
  <c r="J31" i="4"/>
  <c r="L31" i="4"/>
  <c r="N31" i="4"/>
  <c r="P31" i="4"/>
  <c r="S31" i="4"/>
  <c r="C1" i="5"/>
  <c r="F25" i="5"/>
  <c r="H25" i="5"/>
  <c r="J25" i="5"/>
  <c r="L25" i="5"/>
  <c r="N25" i="5"/>
  <c r="P25" i="5"/>
  <c r="S25" i="5"/>
  <c r="S26" i="5"/>
  <c r="F27" i="5"/>
  <c r="H27" i="5"/>
  <c r="J27" i="5"/>
  <c r="L27" i="5"/>
  <c r="N27" i="5"/>
  <c r="P27" i="5"/>
  <c r="S27" i="5"/>
  <c r="S36" i="5"/>
  <c r="F37" i="5"/>
  <c r="H37" i="5"/>
  <c r="J37" i="5"/>
  <c r="L37" i="5"/>
  <c r="N37" i="5"/>
  <c r="P37" i="5"/>
  <c r="S37" i="5"/>
  <c r="S28" i="5"/>
  <c r="F29" i="5"/>
  <c r="H29" i="5"/>
  <c r="J29" i="5"/>
  <c r="L29" i="5"/>
  <c r="N29" i="5"/>
  <c r="P29" i="5"/>
  <c r="S29" i="5"/>
  <c r="S30" i="5"/>
  <c r="F31" i="5"/>
  <c r="H31" i="5"/>
  <c r="J31" i="5"/>
  <c r="L31" i="5"/>
  <c r="N31" i="5"/>
  <c r="P31" i="5"/>
  <c r="S31" i="5"/>
  <c r="S32" i="5"/>
  <c r="F33" i="5"/>
  <c r="H33" i="5"/>
  <c r="J33" i="5"/>
  <c r="L33" i="5"/>
  <c r="N33" i="5"/>
  <c r="P33" i="5"/>
  <c r="S33" i="5"/>
  <c r="C1" i="6"/>
  <c r="S30" i="6"/>
  <c r="S31" i="6"/>
  <c r="S26" i="6"/>
  <c r="S24" i="6"/>
  <c r="C1" i="7"/>
  <c r="F33" i="7"/>
  <c r="H33" i="7"/>
  <c r="J33" i="7"/>
  <c r="L33" i="7"/>
  <c r="N33" i="7"/>
  <c r="P33" i="7"/>
  <c r="S33" i="7"/>
  <c r="F31" i="7"/>
  <c r="H31" i="7"/>
  <c r="J31" i="7"/>
  <c r="L31" i="7"/>
  <c r="N31" i="7"/>
  <c r="P31" i="7"/>
  <c r="S31" i="7"/>
  <c r="S24" i="7"/>
  <c r="F25" i="7"/>
  <c r="H25" i="7"/>
  <c r="J25" i="7"/>
  <c r="L25" i="7"/>
  <c r="N25" i="7"/>
  <c r="P25" i="7"/>
  <c r="S25" i="7"/>
  <c r="S34" i="7"/>
  <c r="F35" i="7"/>
  <c r="H35" i="7"/>
  <c r="J35" i="7"/>
  <c r="L35" i="7"/>
  <c r="N35" i="7"/>
  <c r="P35" i="7"/>
  <c r="S35" i="7"/>
  <c r="S28" i="7"/>
  <c r="F29" i="7"/>
  <c r="H29" i="7"/>
  <c r="J29" i="7"/>
  <c r="L29" i="7"/>
  <c r="N29" i="7"/>
  <c r="P29" i="7"/>
  <c r="S29" i="7"/>
  <c r="S26" i="7"/>
  <c r="F27" i="7"/>
  <c r="H27" i="7"/>
  <c r="J27" i="7"/>
  <c r="L27" i="7"/>
  <c r="N27" i="7"/>
  <c r="P27" i="7"/>
  <c r="S27" i="7"/>
  <c r="C1" i="9"/>
  <c r="F25" i="9"/>
  <c r="H25" i="9"/>
  <c r="J25" i="9"/>
  <c r="L25" i="9"/>
  <c r="N25" i="9"/>
  <c r="P25" i="9"/>
  <c r="S25" i="9"/>
  <c r="F27" i="9"/>
  <c r="H27" i="9"/>
  <c r="J27" i="9"/>
  <c r="L27" i="9"/>
  <c r="N27" i="9"/>
  <c r="P27" i="9"/>
  <c r="S27" i="9"/>
  <c r="C1" i="20"/>
  <c r="S24" i="20"/>
  <c r="F25" i="20"/>
  <c r="H25" i="20"/>
  <c r="J25" i="20"/>
  <c r="L25" i="20"/>
  <c r="N25" i="20"/>
  <c r="P25" i="20"/>
  <c r="S25" i="20"/>
  <c r="C1" i="26"/>
  <c r="H25" i="26"/>
  <c r="J25" i="26"/>
  <c r="L25" i="26"/>
  <c r="N25" i="26"/>
  <c r="P25" i="26"/>
  <c r="S25" i="26"/>
  <c r="Z28" i="12" l="1"/>
  <c r="Z30" i="11"/>
  <c r="Z26" i="22"/>
  <c r="T25" i="5"/>
  <c r="T25" i="9"/>
  <c r="X30" i="1"/>
  <c r="Z26" i="25"/>
  <c r="Z26" i="12"/>
  <c r="Z26" i="19"/>
  <c r="X26" i="1"/>
  <c r="X28" i="1"/>
  <c r="T25" i="20"/>
  <c r="T27" i="7"/>
  <c r="T27" i="9"/>
  <c r="T29" i="7"/>
  <c r="T31" i="7"/>
  <c r="T25" i="7"/>
  <c r="T33" i="4"/>
  <c r="T27" i="4"/>
  <c r="Z26" i="10"/>
  <c r="T29" i="5"/>
  <c r="T27" i="5"/>
  <c r="T31" i="5"/>
  <c r="T33" i="5"/>
  <c r="T25" i="26"/>
  <c r="Z26" i="16"/>
  <c r="Z26" i="30"/>
  <c r="T29" i="4"/>
  <c r="T25" i="4"/>
  <c r="Z26" i="31"/>
  <c r="T31" i="4"/>
  <c r="T25" i="6"/>
  <c r="T27" i="6"/>
  <c r="Z28" i="11"/>
  <c r="Z26" i="11"/>
  <c r="C35" i="10"/>
</calcChain>
</file>

<file path=xl/sharedStrings.xml><?xml version="1.0" encoding="utf-8"?>
<sst xmlns="http://schemas.openxmlformats.org/spreadsheetml/2006/main" count="1273" uniqueCount="183">
  <si>
    <t>DNF</t>
  </si>
  <si>
    <t>Sturla IF</t>
  </si>
  <si>
    <t>IL Koll</t>
  </si>
  <si>
    <t>Ålesund FIK</t>
  </si>
  <si>
    <t>Krødsherad IL</t>
  </si>
  <si>
    <t>Dimna IL</t>
  </si>
  <si>
    <t>Sem IF</t>
  </si>
  <si>
    <t>Sandnes IL</t>
  </si>
  <si>
    <t>Ås IL</t>
  </si>
  <si>
    <t>Lambertseter IF</t>
  </si>
  <si>
    <t>Larvik Turn &amp; IF</t>
  </si>
  <si>
    <t>1500m</t>
    <phoneticPr fontId="0" type="noConversion"/>
  </si>
  <si>
    <t>1. dag: 100m hekk (76,2cm/8,5m), høyde, kule (3,0), 200m</t>
  </si>
  <si>
    <t>Kvinner/Jenter</t>
  </si>
  <si>
    <t>J17</t>
  </si>
  <si>
    <t>800m</t>
  </si>
  <si>
    <t>m/s</t>
  </si>
  <si>
    <t>2. dag: Lengde, spyd (0,6), 800m</t>
  </si>
  <si>
    <t>1. dag: 100m hekk (84,0cm/8,5m), høyde, kule (4,0), 200m</t>
  </si>
  <si>
    <t>KS</t>
  </si>
  <si>
    <t>G16</t>
  </si>
  <si>
    <t>10-kamp</t>
  </si>
  <si>
    <t>G17</t>
  </si>
  <si>
    <t>Sander Aae Skotheim</t>
  </si>
  <si>
    <t>m/s</t>
    <phoneticPr fontId="0" type="noConversion"/>
  </si>
  <si>
    <t>Plass</t>
  </si>
  <si>
    <t>Poeng for 100mHK skal beregnes med kvotienter for 110mHK for KV</t>
  </si>
  <si>
    <t>Poeng for 80mHK skal beregnes med kvotienter for 110mHK for KV</t>
  </si>
  <si>
    <t>2. dag: Lengde, spyd (0,5), 800m</t>
    <phoneticPr fontId="0" type="noConversion"/>
  </si>
  <si>
    <t>Stav</t>
  </si>
  <si>
    <t>Lengde</t>
  </si>
  <si>
    <t>Kule</t>
  </si>
  <si>
    <t>Diskos</t>
  </si>
  <si>
    <t>Spyd</t>
  </si>
  <si>
    <t>Poeng</t>
  </si>
  <si>
    <t>Sum</t>
  </si>
  <si>
    <t>Øvelse</t>
  </si>
  <si>
    <t>300m</t>
  </si>
  <si>
    <t>400m</t>
  </si>
  <si>
    <t>G15</t>
  </si>
  <si>
    <t>Oliver Engen</t>
  </si>
  <si>
    <t>Markus Rooth</t>
  </si>
  <si>
    <t>min</t>
  </si>
  <si>
    <t>sek</t>
  </si>
  <si>
    <t>m</t>
  </si>
  <si>
    <t>Menn/Gutter</t>
  </si>
  <si>
    <t>Utøver</t>
  </si>
  <si>
    <t>Klubb</t>
  </si>
  <si>
    <t>Startnr</t>
  </si>
  <si>
    <t>DNS</t>
  </si>
  <si>
    <t>Otra IL</t>
  </si>
  <si>
    <t>1. dag: 80m hekk (76,2cm/8m), kule (3,0), høyde, 200m</t>
  </si>
  <si>
    <t>J15</t>
  </si>
  <si>
    <t>7-kamp</t>
  </si>
  <si>
    <t>9-kamp</t>
  </si>
  <si>
    <t>J16</t>
  </si>
  <si>
    <t>KV 55-59</t>
    <phoneticPr fontId="0" type="noConversion"/>
  </si>
  <si>
    <t>MV 55-59</t>
  </si>
  <si>
    <t>Anna Garnes Kleven</t>
  </si>
  <si>
    <t>Vilde Marstein</t>
  </si>
  <si>
    <t>1. dag: 100m, lengde, kule (6,0), høyde, 400m</t>
  </si>
  <si>
    <t>2. dag: 110m hekk (100cm/8,5m), diskos (1,75), stav, spyd (0,8), 1500m</t>
  </si>
  <si>
    <t>110mHK</t>
  </si>
  <si>
    <t>MV 65-69</t>
  </si>
  <si>
    <t>Are Torsvik</t>
  </si>
  <si>
    <t>2. dag: 80m hekk (76,2cm/7,0m), diskos (1,0), stav, spyd (0,5), 1500m</t>
  </si>
  <si>
    <t>1. dag: 100m, lengde, kule (4,0), høyde, 400m</t>
  </si>
  <si>
    <t>1. dag: 100m, lengde, kule (5,0), høyde, 400m</t>
  </si>
  <si>
    <t>2. dag: 100m hekk (84,0cm/8,0m), diskos (1,0), stav, spyd (0,6), 1500m</t>
  </si>
  <si>
    <t>Veteranfaktor 2010</t>
  </si>
  <si>
    <t>Poeng for 80mHK skal beregnes med kvotienter for 100mHK for KV</t>
  </si>
  <si>
    <t>Andrea Rooth</t>
  </si>
  <si>
    <t>Andrea Thorsheim</t>
  </si>
  <si>
    <t>100m</t>
  </si>
  <si>
    <t>A</t>
  </si>
  <si>
    <t>B</t>
  </si>
  <si>
    <t>C</t>
  </si>
  <si>
    <t>100m hekk</t>
  </si>
  <si>
    <t>100mHK</t>
  </si>
  <si>
    <t>1000m</t>
  </si>
  <si>
    <t>1500m</t>
  </si>
  <si>
    <t>80m hekk</t>
  </si>
  <si>
    <t>110m hekk</t>
  </si>
  <si>
    <t>Høyde</t>
  </si>
  <si>
    <t>Ingrid Pernille Rismark</t>
  </si>
  <si>
    <t>Caroline Amalie Sætre</t>
  </si>
  <si>
    <t>Sigrid Kleive</t>
  </si>
  <si>
    <t>KJ</t>
    <phoneticPr fontId="0" type="noConversion"/>
  </si>
  <si>
    <t>Gjert Høie Sjursen</t>
  </si>
  <si>
    <t>Simen Sebastian Hansen</t>
  </si>
  <si>
    <t>Ida Eikeng</t>
  </si>
  <si>
    <t>Telma Eid</t>
  </si>
  <si>
    <t>Selma Lif Thorolfsdottir</t>
  </si>
  <si>
    <t>KV 50-54</t>
    <phoneticPr fontId="0" type="noConversion"/>
  </si>
  <si>
    <t>1. dag: 80m hekk (76,2 cm/12m), høyde, kule (3,0), 200m</t>
    <phoneticPr fontId="0" type="noConversion"/>
  </si>
  <si>
    <t>2. dag: Lengde, spyd (0,5), 800m</t>
    <phoneticPr fontId="0" type="noConversion"/>
  </si>
  <si>
    <t>MJ</t>
    <phoneticPr fontId="0" type="noConversion"/>
  </si>
  <si>
    <t>2. dag: 110m hekk (99,1cm/8,5m), diskos (2), stav, spyd (0,7), 1500m</t>
    <phoneticPr fontId="0" type="noConversion"/>
  </si>
  <si>
    <t>1. dag: 100m, lengde, kule (7,2), høyde, 400m</t>
    <phoneticPr fontId="0" type="noConversion"/>
  </si>
  <si>
    <t>MV 45-49</t>
    <phoneticPr fontId="0" type="noConversion"/>
  </si>
  <si>
    <t>200m</t>
  </si>
  <si>
    <t xml:space="preserve">800m </t>
  </si>
  <si>
    <t>80mHK</t>
  </si>
  <si>
    <t>1. dag: 100m, lengde, kule (6,0), høyde, 400m</t>
    <phoneticPr fontId="12" type="noConversion"/>
  </si>
  <si>
    <t>2. dag: 100m hekk (91,5cm/8,5m), diskos (1,5), stav, spyd (0,7), 1500m</t>
    <phoneticPr fontId="12" type="noConversion"/>
  </si>
  <si>
    <t>Helge Lind Schistad</t>
  </si>
  <si>
    <t>MV 70-74</t>
    <phoneticPr fontId="0" type="noConversion"/>
  </si>
  <si>
    <t>Bryne Friidrettsklubb</t>
  </si>
  <si>
    <t>Lillehammer IF</t>
  </si>
  <si>
    <t>Tingvoll IL</t>
  </si>
  <si>
    <t>Steinkjer Friidrettsklubb</t>
  </si>
  <si>
    <t>Hellas, IF</t>
  </si>
  <si>
    <t>Sandvin, IL</t>
  </si>
  <si>
    <t>Toril Lauritsen</t>
  </si>
  <si>
    <t>Strandebarm IL</t>
  </si>
  <si>
    <t>Tjalve, IK</t>
  </si>
  <si>
    <t>Jølster IL</t>
  </si>
  <si>
    <t>Norodd, IL</t>
  </si>
  <si>
    <t>Aanund Olavson Tveitå</t>
  </si>
  <si>
    <t>Abraham Sandvin Vogelsang</t>
  </si>
  <si>
    <t>Scott Ygård</t>
  </si>
  <si>
    <t>IF Hellas</t>
  </si>
  <si>
    <t>Sondre Løkke Hagen</t>
  </si>
  <si>
    <t>Gneist, IL</t>
  </si>
  <si>
    <t>Maren Karlsen Bekkestad</t>
  </si>
  <si>
    <t>Marit Berge</t>
  </si>
  <si>
    <t>Anna Mathilde Blegen</t>
  </si>
  <si>
    <t>Emily Fjellvang Guldvog</t>
  </si>
  <si>
    <t>Thea Emilie Selstø Haugersveen</t>
  </si>
  <si>
    <t>Eidanger IL</t>
  </si>
  <si>
    <t>Hedda Kronstrand Kvalvåg</t>
  </si>
  <si>
    <t>Tonje Sundal</t>
  </si>
  <si>
    <t>Emilie Tveitå</t>
  </si>
  <si>
    <t>Ada Medea Westerlund</t>
  </si>
  <si>
    <t>Iben Carnhed</t>
  </si>
  <si>
    <t>Bækkelaget SK</t>
  </si>
  <si>
    <t>FIL Aks-77</t>
  </si>
  <si>
    <t>Malene Kollberg</t>
  </si>
  <si>
    <t>Maria Rafoncel Storstadmo</t>
  </si>
  <si>
    <t>Elise Hoel Ulseth</t>
  </si>
  <si>
    <t>Solveig Hernandez Vråle</t>
  </si>
  <si>
    <t>Søndre Land IL</t>
  </si>
  <si>
    <t>Urædd friidrett</t>
  </si>
  <si>
    <t>Heidi Barth</t>
  </si>
  <si>
    <t>Simen Tømmerås Aasvestad</t>
  </si>
  <si>
    <t>Kongsvinger IL</t>
  </si>
  <si>
    <t>Kjell Ivar Jønnum</t>
  </si>
  <si>
    <t>Steinkjer FIK</t>
  </si>
  <si>
    <t>Tor Armand Olsen</t>
  </si>
  <si>
    <t>Halvard Olav Finsrud</t>
  </si>
  <si>
    <t>MV 60-64</t>
  </si>
  <si>
    <t>MV 75-79</t>
  </si>
  <si>
    <t>Veteranfaktor 2014</t>
  </si>
  <si>
    <t>-0,7</t>
  </si>
  <si>
    <t>-0,6</t>
  </si>
  <si>
    <t>-0,1</t>
  </si>
  <si>
    <t>-0,8</t>
  </si>
  <si>
    <t>-0,4</t>
  </si>
  <si>
    <t>-1,1</t>
  </si>
  <si>
    <t>-1,3</t>
  </si>
  <si>
    <t>+0,4</t>
  </si>
  <si>
    <t>-0,3</t>
  </si>
  <si>
    <t>0,3</t>
  </si>
  <si>
    <t>1,1</t>
  </si>
  <si>
    <t>1,0</t>
  </si>
  <si>
    <t>2:19:57</t>
  </si>
  <si>
    <t>2:59,02</t>
  </si>
  <si>
    <t>+0,9</t>
  </si>
  <si>
    <t>1,2</t>
  </si>
  <si>
    <t>-0,9</t>
  </si>
  <si>
    <t>0,5</t>
  </si>
  <si>
    <t>-0,2</t>
  </si>
  <si>
    <t>0,8</t>
  </si>
  <si>
    <t>0,4</t>
  </si>
  <si>
    <t>1:02,98</t>
  </si>
  <si>
    <t>-0,5</t>
  </si>
  <si>
    <t>0,6</t>
  </si>
  <si>
    <t>2. dag: Lengde, spyd (0,5), 800m</t>
  </si>
  <si>
    <t>NR</t>
  </si>
  <si>
    <t>3,2</t>
  </si>
  <si>
    <t>1,8</t>
  </si>
  <si>
    <t>2,5</t>
  </si>
  <si>
    <t>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</si>
</sst>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0.0000"/>
  </numFmts>
  <fonts count="27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GaramondPro-Regular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GaramondPro-Regular"/>
    </font>
    <font>
      <sz val="10"/>
      <color indexed="10"/>
      <name val="Arial"/>
      <family val="2"/>
    </font>
    <font>
      <sz val="10"/>
      <color indexed="8"/>
      <name val="Arial"/>
    </font>
    <font>
      <sz val="8"/>
      <name val="Verdana"/>
    </font>
    <font>
      <sz val="9"/>
      <color indexed="8"/>
      <name val="Arial"/>
    </font>
    <font>
      <sz val="9"/>
      <name val="Arial"/>
    </font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 Light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GaramondPro-Regular"/>
    </font>
    <font>
      <sz val="11"/>
      <name val="AGaramondPro-Regula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0" fontId="0" fillId="3" borderId="1" xfId="0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right"/>
    </xf>
    <xf numFmtId="0" fontId="5" fillId="0" borderId="0" xfId="0" applyFont="1" applyFill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0" fontId="10" fillId="0" borderId="0" xfId="0" applyFont="1"/>
    <xf numFmtId="166" fontId="4" fillId="0" borderId="0" xfId="0" applyNumberFormat="1" applyFont="1"/>
    <xf numFmtId="0" fontId="4" fillId="0" borderId="0" xfId="0" applyFont="1"/>
    <xf numFmtId="166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left" vertical="top"/>
    </xf>
    <xf numFmtId="166" fontId="4" fillId="0" borderId="0" xfId="0" applyNumberFormat="1" applyFont="1" applyFill="1"/>
    <xf numFmtId="49" fontId="4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Protection="1"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Protection="1"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49" fontId="0" fillId="0" borderId="1" xfId="0" applyNumberFormat="1" applyBorder="1" applyAlignment="1">
      <alignment wrapText="1"/>
    </xf>
    <xf numFmtId="0" fontId="14" fillId="0" borderId="1" xfId="0" applyFont="1" applyFill="1" applyBorder="1" applyAlignment="1" applyProtection="1">
      <alignment vertical="top" wrapText="1"/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49" fontId="15" fillId="2" borderId="1" xfId="0" applyNumberFormat="1" applyFont="1" applyFill="1" applyBorder="1" applyAlignment="1" applyProtection="1">
      <alignment horizontal="right"/>
      <protection locked="0"/>
    </xf>
    <xf numFmtId="2" fontId="15" fillId="2" borderId="1" xfId="0" applyNumberFormat="1" applyFont="1" applyFill="1" applyBorder="1" applyProtection="1">
      <protection locked="0"/>
    </xf>
    <xf numFmtId="1" fontId="15" fillId="2" borderId="1" xfId="0" applyNumberFormat="1" applyFont="1" applyFill="1" applyBorder="1" applyProtection="1">
      <protection locked="0"/>
    </xf>
    <xf numFmtId="165" fontId="0" fillId="0" borderId="0" xfId="0" applyNumberFormat="1"/>
    <xf numFmtId="165" fontId="0" fillId="2" borderId="1" xfId="0" applyNumberFormat="1" applyFill="1" applyBorder="1"/>
    <xf numFmtId="0" fontId="0" fillId="2" borderId="1" xfId="0" applyFill="1" applyBorder="1"/>
    <xf numFmtId="2" fontId="0" fillId="2" borderId="2" xfId="0" applyNumberFormat="1" applyFill="1" applyBorder="1" applyProtection="1">
      <protection locked="0"/>
    </xf>
    <xf numFmtId="0" fontId="18" fillId="6" borderId="0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/>
    <xf numFmtId="0" fontId="20" fillId="0" borderId="0" xfId="0" applyFont="1"/>
    <xf numFmtId="0" fontId="16" fillId="0" borderId="1" xfId="0" applyFont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>
      <alignment horizontal="right" vertical="top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1" fillId="0" borderId="6" xfId="0" applyFont="1" applyBorder="1" applyAlignment="1">
      <alignment vertical="center"/>
    </xf>
    <xf numFmtId="49" fontId="16" fillId="2" borderId="1" xfId="0" applyNumberFormat="1" applyFont="1" applyFill="1" applyBorder="1" applyAlignment="1" applyProtection="1">
      <alignment horizontal="right"/>
      <protection locked="0"/>
    </xf>
    <xf numFmtId="2" fontId="16" fillId="2" borderId="1" xfId="0" applyNumberFormat="1" applyFont="1" applyFill="1" applyBorder="1" applyProtection="1">
      <protection locked="0"/>
    </xf>
    <xf numFmtId="1" fontId="3" fillId="5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6" fillId="0" borderId="4" xfId="0" applyFont="1" applyBorder="1" applyAlignment="1">
      <alignment horizontal="left"/>
    </xf>
    <xf numFmtId="0" fontId="17" fillId="0" borderId="4" xfId="0" applyFon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3" fillId="0" borderId="0" xfId="0" applyFont="1" applyFill="1"/>
    <xf numFmtId="0" fontId="16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165" fontId="16" fillId="0" borderId="0" xfId="0" applyNumberFormat="1" applyFont="1" applyAlignment="1">
      <alignment horizontal="right" vertical="top" wrapText="1"/>
    </xf>
    <xf numFmtId="2" fontId="16" fillId="0" borderId="0" xfId="0" applyNumberFormat="1" applyFont="1" applyAlignment="1">
      <alignment horizontal="right" vertical="top" wrapText="1"/>
    </xf>
    <xf numFmtId="166" fontId="16" fillId="0" borderId="0" xfId="0" applyNumberFormat="1" applyFont="1"/>
    <xf numFmtId="2" fontId="16" fillId="0" borderId="0" xfId="0" applyNumberFormat="1" applyFont="1" applyAlignment="1">
      <alignment horizontal="left" vertical="top"/>
    </xf>
    <xf numFmtId="0" fontId="16" fillId="0" borderId="1" xfId="0" applyFont="1" applyBorder="1" applyAlignment="1">
      <alignment horizontal="right"/>
    </xf>
    <xf numFmtId="0" fontId="16" fillId="2" borderId="1" xfId="0" applyFont="1" applyFill="1" applyBorder="1"/>
    <xf numFmtId="0" fontId="16" fillId="0" borderId="1" xfId="0" applyFont="1" applyBorder="1" applyProtection="1"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6" fillId="3" borderId="1" xfId="0" applyFont="1" applyFill="1" applyBorder="1"/>
    <xf numFmtId="2" fontId="16" fillId="2" borderId="1" xfId="0" applyNumberFormat="1" applyFont="1" applyFill="1" applyBorder="1" applyAlignment="1" applyProtection="1">
      <alignment horizontal="right"/>
      <protection locked="0"/>
    </xf>
    <xf numFmtId="1" fontId="16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workbookViewId="0">
      <selection activeCell="O30" sqref="O30"/>
    </sheetView>
  </sheetViews>
  <sheetFormatPr baseColWidth="10" defaultColWidth="9.08984375" defaultRowHeight="12.5"/>
  <cols>
    <col min="1" max="1" width="5.6328125" bestFit="1" customWidth="1"/>
    <col min="2" max="2" width="6.90625" customWidth="1"/>
    <col min="3" max="3" width="26" customWidth="1"/>
    <col min="4" max="4" width="14.453125" customWidth="1"/>
    <col min="5" max="5" width="8.453125" bestFit="1" customWidth="1"/>
    <col min="6" max="6" width="7.36328125" customWidth="1"/>
    <col min="7" max="7" width="6.6328125" bestFit="1" customWidth="1"/>
    <col min="8" max="8" width="7.08984375" customWidth="1"/>
    <col min="9" max="9" width="5" bestFit="1" customWidth="1"/>
    <col min="10" max="10" width="6.453125" bestFit="1" customWidth="1"/>
    <col min="11" max="11" width="6.6328125" customWidth="1"/>
    <col min="12" max="12" width="8.453125" bestFit="1" customWidth="1"/>
    <col min="13" max="13" width="5.453125" bestFit="1" customWidth="1"/>
    <col min="14" max="14" width="6.90625" bestFit="1" customWidth="1"/>
    <col min="15" max="15" width="7.90625" bestFit="1" customWidth="1"/>
    <col min="16" max="16" width="7" customWidth="1"/>
    <col min="17" max="17" width="5.453125" bestFit="1" customWidth="1"/>
    <col min="18" max="18" width="6.90625" customWidth="1"/>
    <col min="19" max="19" width="6.6328125" bestFit="1" customWidth="1"/>
    <col min="20" max="20" width="7" customWidth="1"/>
    <col min="21" max="21" width="4.08984375" bestFit="1" customWidth="1"/>
    <col min="22" max="22" width="5.453125" bestFit="1" customWidth="1"/>
    <col min="23" max="23" width="7" customWidth="1"/>
    <col min="24" max="24" width="6.36328125" customWidth="1"/>
  </cols>
  <sheetData>
    <row r="1" spans="2:7" ht="18">
      <c r="B1" s="18" t="s">
        <v>39</v>
      </c>
      <c r="C1" s="18" t="e">
        <f>#REF!</f>
        <v>#REF!</v>
      </c>
    </row>
    <row r="2" spans="2:7" ht="18">
      <c r="B2" s="19"/>
      <c r="C2" s="18" t="s">
        <v>54</v>
      </c>
      <c r="D2" s="3"/>
      <c r="E2" s="3"/>
    </row>
    <row r="3" spans="2:7" ht="18">
      <c r="B3" s="19"/>
      <c r="C3" s="18"/>
      <c r="D3" s="3"/>
      <c r="E3" s="3"/>
    </row>
    <row r="4" spans="2:7" ht="13">
      <c r="C4" s="21"/>
      <c r="D4" s="4"/>
    </row>
    <row r="5" spans="2:7" ht="13">
      <c r="C5" s="21"/>
      <c r="D5" s="4"/>
    </row>
    <row r="7" spans="2:7" ht="13" hidden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7" hidden="1">
      <c r="D8" s="7" t="s">
        <v>73</v>
      </c>
      <c r="E8" s="8">
        <v>25.4374</v>
      </c>
      <c r="F8" s="10">
        <v>18</v>
      </c>
      <c r="G8" s="9">
        <v>1.81</v>
      </c>
    </row>
    <row r="9" spans="2:7" hidden="1">
      <c r="D9" s="7" t="s">
        <v>37</v>
      </c>
      <c r="E9" s="8">
        <v>2.5850300000000002</v>
      </c>
      <c r="F9" s="10">
        <v>60.1</v>
      </c>
      <c r="G9" s="9">
        <v>1.81</v>
      </c>
    </row>
    <row r="10" spans="2:7" hidden="1">
      <c r="D10" s="7" t="s">
        <v>38</v>
      </c>
      <c r="E10" s="8">
        <v>1.53775</v>
      </c>
      <c r="F10" s="10">
        <v>82</v>
      </c>
      <c r="G10" s="9">
        <v>1.81</v>
      </c>
    </row>
    <row r="11" spans="2:7" hidden="1">
      <c r="D11" s="7" t="s">
        <v>79</v>
      </c>
      <c r="E11" s="8">
        <v>8.7129999999999999E-2</v>
      </c>
      <c r="F11" s="10">
        <v>305.5</v>
      </c>
      <c r="G11" s="9">
        <v>1.85</v>
      </c>
    </row>
    <row r="12" spans="2:7" hidden="1">
      <c r="D12" s="7" t="s">
        <v>80</v>
      </c>
      <c r="E12" s="8">
        <v>3.7679999999999998E-2</v>
      </c>
      <c r="F12" s="10">
        <v>480</v>
      </c>
      <c r="G12" s="9">
        <v>1.85</v>
      </c>
    </row>
    <row r="13" spans="2:7" hidden="1">
      <c r="D13" s="7" t="s">
        <v>81</v>
      </c>
      <c r="E13" s="8">
        <v>25.4</v>
      </c>
      <c r="F13" s="10">
        <v>18.2</v>
      </c>
      <c r="G13" s="9">
        <v>1.8</v>
      </c>
    </row>
    <row r="14" spans="2:7" ht="12.75" hidden="1" customHeight="1">
      <c r="D14" s="7" t="s">
        <v>77</v>
      </c>
      <c r="E14" s="8">
        <v>8.7375299999999996</v>
      </c>
      <c r="F14" s="10">
        <v>26</v>
      </c>
      <c r="G14" s="9">
        <v>1.83</v>
      </c>
    </row>
    <row r="15" spans="2:7" ht="12.75" hidden="1" customHeight="1">
      <c r="D15" s="7" t="s">
        <v>82</v>
      </c>
      <c r="E15" s="8">
        <v>5.7435200000000002</v>
      </c>
      <c r="F15" s="10">
        <v>28.5</v>
      </c>
      <c r="G15" s="9">
        <v>1.92</v>
      </c>
    </row>
    <row r="16" spans="2:7" hidden="1">
      <c r="D16" s="7" t="s">
        <v>83</v>
      </c>
      <c r="E16" s="8">
        <v>0.84650000000000003</v>
      </c>
      <c r="F16" s="10">
        <v>75</v>
      </c>
      <c r="G16" s="9">
        <v>1.42</v>
      </c>
    </row>
    <row r="17" spans="1:24" hidden="1">
      <c r="D17" s="7" t="s">
        <v>29</v>
      </c>
      <c r="E17" s="8">
        <v>0.2797</v>
      </c>
      <c r="F17" s="10">
        <v>100</v>
      </c>
      <c r="G17" s="9">
        <v>1.35</v>
      </c>
    </row>
    <row r="18" spans="1:24" hidden="1">
      <c r="D18" s="7" t="s">
        <v>30</v>
      </c>
      <c r="E18" s="8">
        <v>0.14354</v>
      </c>
      <c r="F18" s="10">
        <v>220</v>
      </c>
      <c r="G18" s="9">
        <v>1.4</v>
      </c>
    </row>
    <row r="19" spans="1:24" hidden="1">
      <c r="D19" s="7" t="s">
        <v>31</v>
      </c>
      <c r="E19" s="8">
        <v>51.39</v>
      </c>
      <c r="F19" s="10">
        <v>1.5</v>
      </c>
      <c r="G19" s="9">
        <v>1.05</v>
      </c>
    </row>
    <row r="20" spans="1:24" hidden="1">
      <c r="D20" s="7" t="s">
        <v>32</v>
      </c>
      <c r="E20" s="8">
        <v>12.91</v>
      </c>
      <c r="F20" s="10">
        <v>4</v>
      </c>
      <c r="G20" s="9">
        <v>1.1000000000000001</v>
      </c>
    </row>
    <row r="21" spans="1:24" hidden="1">
      <c r="D21" s="7" t="s">
        <v>33</v>
      </c>
      <c r="E21" s="8">
        <v>10.14</v>
      </c>
      <c r="F21" s="10">
        <v>7</v>
      </c>
      <c r="G21" s="9">
        <v>1.08</v>
      </c>
    </row>
    <row r="22" spans="1:24" ht="15.5" hidden="1">
      <c r="E22" s="1"/>
      <c r="F22" s="2"/>
      <c r="G22" s="2"/>
      <c r="H22" s="2"/>
    </row>
    <row r="23" spans="1:24" ht="12.75" customHeight="1">
      <c r="E23" s="11" t="s">
        <v>78</v>
      </c>
      <c r="F23" s="12" t="s">
        <v>34</v>
      </c>
      <c r="G23" s="11" t="s">
        <v>32</v>
      </c>
      <c r="H23" s="12" t="s">
        <v>34</v>
      </c>
      <c r="I23" s="11" t="s">
        <v>29</v>
      </c>
      <c r="J23" s="12" t="s">
        <v>34</v>
      </c>
      <c r="K23" s="11" t="s">
        <v>33</v>
      </c>
      <c r="L23" s="12" t="s">
        <v>34</v>
      </c>
      <c r="M23" s="11" t="s">
        <v>73</v>
      </c>
      <c r="N23" s="12" t="s">
        <v>34</v>
      </c>
      <c r="O23" s="11" t="s">
        <v>30</v>
      </c>
      <c r="P23" s="12" t="s">
        <v>34</v>
      </c>
      <c r="Q23" s="11" t="s">
        <v>31</v>
      </c>
      <c r="R23" s="12" t="s">
        <v>34</v>
      </c>
      <c r="S23" s="11" t="s">
        <v>83</v>
      </c>
      <c r="T23" s="12" t="s">
        <v>34</v>
      </c>
      <c r="U23" s="94" t="s">
        <v>79</v>
      </c>
      <c r="V23" s="95"/>
      <c r="W23" s="12" t="s">
        <v>34</v>
      </c>
      <c r="X23" s="15" t="s">
        <v>35</v>
      </c>
    </row>
    <row r="24" spans="1:24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44</v>
      </c>
      <c r="P24" s="12"/>
      <c r="Q24" s="11" t="s">
        <v>44</v>
      </c>
      <c r="R24" s="12"/>
      <c r="S24" s="11" t="s">
        <v>44</v>
      </c>
      <c r="T24" s="12"/>
      <c r="U24" s="11" t="s">
        <v>42</v>
      </c>
      <c r="V24" s="11" t="s">
        <v>43</v>
      </c>
      <c r="W24" s="12"/>
      <c r="X24" s="15"/>
    </row>
    <row r="25" spans="1:24" ht="18.75" customHeight="1">
      <c r="A25" s="37"/>
      <c r="B25" s="37"/>
      <c r="C25" s="37"/>
      <c r="D25" s="52"/>
      <c r="E25" s="36" t="s">
        <v>170</v>
      </c>
      <c r="F25" t="s">
        <v>16</v>
      </c>
      <c r="M25" s="66" t="s">
        <v>156</v>
      </c>
      <c r="N25" t="s">
        <v>16</v>
      </c>
      <c r="O25" s="43" t="s">
        <v>179</v>
      </c>
      <c r="P25" t="s">
        <v>16</v>
      </c>
      <c r="W25" s="49">
        <f>ROUND((E25+M25+O25)/3,1)</f>
        <v>1</v>
      </c>
      <c r="X25" s="49" t="s">
        <v>24</v>
      </c>
    </row>
    <row r="26" spans="1:24" ht="13">
      <c r="A26" s="39"/>
      <c r="B26" s="35">
        <v>10</v>
      </c>
      <c r="C26" s="35" t="s">
        <v>119</v>
      </c>
      <c r="D26" s="53" t="s">
        <v>2</v>
      </c>
      <c r="E26" s="29">
        <v>14.77</v>
      </c>
      <c r="F26" s="13">
        <f>IF(SUM(E26)=0,0,TRUNC($E$14*($F$14-E26)^$G$14))</f>
        <v>730</v>
      </c>
      <c r="G26" s="29">
        <v>32.74</v>
      </c>
      <c r="H26" s="13">
        <f>IF(SUM(G26)=0,0,TRUNC($E$20*(G26-$F$20)^$G$20))</f>
        <v>519</v>
      </c>
      <c r="I26" s="29">
        <v>2.7</v>
      </c>
      <c r="J26" s="13">
        <f>IF(SUM(I26)=0,0,TRUNC($E$17*(I26*100-$F$17)^$G$17))</f>
        <v>286</v>
      </c>
      <c r="K26" s="29">
        <v>41.38</v>
      </c>
      <c r="L26" s="13">
        <f>IF(SUM(K26)=0,0,TRUNC($E$21*(K26-$F$21)^$G$21))</f>
        <v>462</v>
      </c>
      <c r="M26" s="29">
        <v>12.66</v>
      </c>
      <c r="N26" s="13">
        <f>IF(SUM(M26)=0,0,TRUNC($E$8*($F$8-M26)^$G$8))</f>
        <v>527</v>
      </c>
      <c r="O26" s="33">
        <v>5.78</v>
      </c>
      <c r="P26" s="13">
        <f>IF(SUM(O26)=0,0,TRUNC($E$18*(O26*100-$F$18)^$G$18))</f>
        <v>540</v>
      </c>
      <c r="Q26" s="29">
        <v>12.32</v>
      </c>
      <c r="R26" s="13">
        <f>IF(SUM(Q26)=0,0,TRUNC($E$19*(Q26-$F$19)^$G$19))</f>
        <v>626</v>
      </c>
      <c r="S26" s="29">
        <v>1.7</v>
      </c>
      <c r="T26" s="13">
        <f>IF(SUM(S26)=0,0,TRUNC($E$16*(S26*100-$F$16)^$G$16))</f>
        <v>544</v>
      </c>
      <c r="U26" s="31">
        <v>3</v>
      </c>
      <c r="V26" s="29">
        <v>13.58</v>
      </c>
      <c r="W26" s="13">
        <f>IF(SUM(U26,V26)=0,0,TRUNC($E$11*($F$11-(U26*60+V26))^$G$11))</f>
        <v>537</v>
      </c>
      <c r="X26" s="15">
        <f>F26+H26+J26+L26+N26+P26+R26+T26+W26</f>
        <v>4771</v>
      </c>
    </row>
    <row r="27" spans="1:24" ht="18.75" customHeight="1">
      <c r="A27" s="37"/>
      <c r="B27" s="37"/>
      <c r="C27" s="37"/>
      <c r="D27" s="52"/>
      <c r="E27" s="43"/>
      <c r="F27" t="s">
        <v>16</v>
      </c>
      <c r="M27" s="66" t="s">
        <v>156</v>
      </c>
      <c r="N27" t="s">
        <v>16</v>
      </c>
      <c r="O27" s="43" t="s">
        <v>180</v>
      </c>
      <c r="P27" t="s">
        <v>16</v>
      </c>
      <c r="W27" s="49">
        <f>ROUND((E27+M27+O27)/3,1)</f>
        <v>0.3</v>
      </c>
      <c r="X27" s="49" t="s">
        <v>24</v>
      </c>
    </row>
    <row r="28" spans="1:24" ht="13">
      <c r="A28" s="39"/>
      <c r="B28" s="35">
        <v>9</v>
      </c>
      <c r="C28" s="37" t="s">
        <v>120</v>
      </c>
      <c r="D28" s="52" t="s">
        <v>121</v>
      </c>
      <c r="E28" s="29">
        <v>14.02</v>
      </c>
      <c r="F28" s="13">
        <f>IF(SUM(E28)=0,0,TRUNC($E$14*($F$14-E28)^$G$14))</f>
        <v>822</v>
      </c>
      <c r="G28" s="29">
        <v>38.68</v>
      </c>
      <c r="H28" s="13">
        <f>IF(SUM(G28)=0,0,TRUNC($E$20*(G28-$F$20)^$G$20))</f>
        <v>638</v>
      </c>
      <c r="I28" s="29">
        <v>2</v>
      </c>
      <c r="J28" s="13">
        <f>IF(SUM(I28)=0,0,TRUNC($E$17*(I28*100-$F$17)^$G$17))</f>
        <v>140</v>
      </c>
      <c r="K28" s="29">
        <v>33.119999999999997</v>
      </c>
      <c r="L28" s="13">
        <f>IF(SUM(K28)=0,0,TRUNC($E$21*(K28-$F$21)^$G$21))</f>
        <v>343</v>
      </c>
      <c r="M28" s="29">
        <v>11.88</v>
      </c>
      <c r="N28" s="13">
        <f>IF(SUM(M28)=0,0,TRUNC($E$8*($F$8-M28)^$G$8))</f>
        <v>675</v>
      </c>
      <c r="O28" s="30">
        <v>5.98</v>
      </c>
      <c r="P28" s="13">
        <f>IF(SUM(O28)=0,0,TRUNC($E$18*(O28*100-$F$18)^$G$18))</f>
        <v>582</v>
      </c>
      <c r="Q28" s="29">
        <v>12.26</v>
      </c>
      <c r="R28" s="13">
        <f>IF(SUM(Q28)=0,0,TRUNC($E$19*(Q28-$F$19)^$G$19))</f>
        <v>622</v>
      </c>
      <c r="S28" s="29">
        <v>1.67</v>
      </c>
      <c r="T28" s="13">
        <f>IF(SUM(S28)=0,0,TRUNC($E$16*(S28*100-$F$16)^$G$16))</f>
        <v>520</v>
      </c>
      <c r="U28" s="31">
        <v>3</v>
      </c>
      <c r="V28" s="29">
        <v>22.58</v>
      </c>
      <c r="W28" s="13">
        <f>IF(SUM(U28,V28)=0,0,TRUNC($E$11*($F$11-(U28*60+V28))^$G$11))</f>
        <v>460</v>
      </c>
      <c r="X28" s="15">
        <f>F28+H28+J28+L28+N28+P28+R28+T28+W28</f>
        <v>4802</v>
      </c>
    </row>
    <row r="29" spans="1:24" ht="18.75" customHeight="1">
      <c r="A29" s="37"/>
      <c r="B29" s="37"/>
      <c r="C29" s="37"/>
      <c r="D29" s="52"/>
      <c r="E29" s="28"/>
      <c r="F29" t="s">
        <v>16</v>
      </c>
      <c r="M29" s="66" t="s">
        <v>156</v>
      </c>
      <c r="N29" t="s">
        <v>16</v>
      </c>
      <c r="O29" s="43" t="s">
        <v>176</v>
      </c>
      <c r="P29" t="s">
        <v>16</v>
      </c>
    </row>
    <row r="30" spans="1:24" ht="13">
      <c r="A30" s="39"/>
      <c r="B30" s="39">
        <v>24</v>
      </c>
      <c r="C30" s="37" t="s">
        <v>118</v>
      </c>
      <c r="D30" s="52" t="s">
        <v>50</v>
      </c>
      <c r="E30" s="29">
        <v>14.46</v>
      </c>
      <c r="F30" s="13">
        <f>IF(SUM(E30)=0,0,TRUNC($E$14*($F$14-E30)^$G$14))</f>
        <v>767</v>
      </c>
      <c r="G30" s="29">
        <v>36.880000000000003</v>
      </c>
      <c r="H30" s="13">
        <f>IF(SUM(G30)=0,0,TRUNC($E$20*(G30-$F$20)^$G$20))</f>
        <v>601</v>
      </c>
      <c r="I30" s="29">
        <v>3.4</v>
      </c>
      <c r="J30" s="13">
        <f>IF(SUM(I30)=0,0,TRUNC($E$17*(I30*100-$F$17)^$G$17))</f>
        <v>457</v>
      </c>
      <c r="K30" s="29">
        <v>38.58</v>
      </c>
      <c r="L30" s="13">
        <f>IF(SUM(K30)=0,0,TRUNC($E$21*(K30-$F$21)^$G$21))</f>
        <v>422</v>
      </c>
      <c r="M30" s="29">
        <v>11.98</v>
      </c>
      <c r="N30" s="13">
        <f>IF(SUM(M30)=0,0,TRUNC($E$8*($F$8-M30)^$G$8))</f>
        <v>655</v>
      </c>
      <c r="O30" s="30">
        <v>6.16</v>
      </c>
      <c r="P30" s="13">
        <f>IF(SUM(O30)=0,0,TRUNC($E$18*(O30*100-$F$18)^$G$18))</f>
        <v>621</v>
      </c>
      <c r="Q30" s="29">
        <v>14.68</v>
      </c>
      <c r="R30" s="13">
        <f>IF(SUM(Q30)=0,0,TRUNC($E$19*(Q30-$F$19)^$G$19))</f>
        <v>770</v>
      </c>
      <c r="S30" s="29">
        <v>1.7</v>
      </c>
      <c r="T30" s="13">
        <f>IF(SUM(S30)=0,0,TRUNC($E$16*(S30*100-$F$16)^$G$16))</f>
        <v>544</v>
      </c>
      <c r="U30" s="31">
        <v>3</v>
      </c>
      <c r="V30" s="29">
        <v>12.73</v>
      </c>
      <c r="W30" s="13">
        <f>IF(SUM(U30,V30)=0,0,TRUNC($E$11*($F$11-(U30*60+V30))^$G$11))</f>
        <v>545</v>
      </c>
      <c r="X30" s="15">
        <f>F30+H30+J30+L30+N30+P30+R30+T30+W30</f>
        <v>5382</v>
      </c>
    </row>
  </sheetData>
  <mergeCells count="1">
    <mergeCell ref="U23:V23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workbookViewId="0">
      <selection activeCell="Y27" sqref="Y27"/>
    </sheetView>
  </sheetViews>
  <sheetFormatPr baseColWidth="10" defaultRowHeight="12.5"/>
  <cols>
    <col min="1" max="1" width="5.36328125" customWidth="1"/>
    <col min="2" max="2" width="13.08984375" customWidth="1"/>
    <col min="3" max="3" width="18.90625" customWidth="1"/>
    <col min="4" max="4" width="13.90625" customWidth="1"/>
    <col min="6" max="6" width="6.54296875" bestFit="1" customWidth="1"/>
    <col min="7" max="7" width="7.453125" bestFit="1" customWidth="1"/>
    <col min="8" max="8" width="6.54296875" bestFit="1" customWidth="1"/>
    <col min="9" max="9" width="7.54296875" customWidth="1"/>
    <col min="10" max="14" width="6.54296875" bestFit="1" customWidth="1"/>
    <col min="15" max="15" width="7.1796875" bestFit="1" customWidth="1"/>
    <col min="16" max="16" width="6.54296875" bestFit="1" customWidth="1"/>
    <col min="17" max="17" width="6.90625" bestFit="1" customWidth="1"/>
    <col min="18" max="18" width="6.54296875" bestFit="1" customWidth="1"/>
    <col min="19" max="19" width="4.90625" bestFit="1" customWidth="1"/>
    <col min="20" max="20" width="6.54296875" bestFit="1" customWidth="1"/>
    <col min="21" max="21" width="5.453125" bestFit="1" customWidth="1"/>
    <col min="22" max="22" width="6.54296875" bestFit="1" customWidth="1"/>
    <col min="23" max="23" width="4.08984375" bestFit="1" customWidth="1"/>
    <col min="24" max="24" width="5.54296875" bestFit="1" customWidth="1"/>
    <col min="25" max="25" width="6.54296875" bestFit="1" customWidth="1"/>
  </cols>
  <sheetData>
    <row r="1" spans="2:10" ht="18">
      <c r="B1" s="18" t="s">
        <v>151</v>
      </c>
      <c r="C1" s="18" t="e">
        <f>#REF!</f>
        <v>#REF!</v>
      </c>
      <c r="D1" s="54"/>
      <c r="E1" s="54"/>
      <c r="F1" s="54"/>
      <c r="G1" s="54"/>
      <c r="H1" s="54"/>
    </row>
    <row r="2" spans="2:10" ht="18">
      <c r="B2" s="19"/>
      <c r="C2" s="18" t="s">
        <v>21</v>
      </c>
      <c r="D2" s="55"/>
      <c r="E2" s="55"/>
      <c r="F2" s="54"/>
      <c r="G2" s="54"/>
      <c r="H2" s="54"/>
    </row>
    <row r="3" spans="2:10" ht="17.5">
      <c r="B3" s="19"/>
      <c r="C3" s="21"/>
      <c r="D3" s="3"/>
      <c r="E3" s="3"/>
    </row>
    <row r="4" spans="2:10" ht="13">
      <c r="C4" s="20" t="s">
        <v>66</v>
      </c>
      <c r="D4" s="16"/>
      <c r="E4" s="17"/>
      <c r="F4" s="17"/>
      <c r="G4" s="17"/>
    </row>
    <row r="5" spans="2:10" ht="13">
      <c r="C5" s="20" t="s">
        <v>65</v>
      </c>
      <c r="D5" s="16"/>
      <c r="E5" s="17"/>
      <c r="F5" s="17"/>
      <c r="G5" s="17"/>
    </row>
    <row r="6" spans="2:10" ht="12" customHeight="1"/>
    <row r="7" spans="2:10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152</v>
      </c>
      <c r="I7" s="96"/>
      <c r="J7" s="96"/>
    </row>
    <row r="8" spans="2:10" ht="12" hidden="1" customHeight="1">
      <c r="D8" s="7" t="s">
        <v>73</v>
      </c>
      <c r="E8" s="8">
        <v>25.4374</v>
      </c>
      <c r="F8" s="10">
        <v>18</v>
      </c>
      <c r="G8" s="9">
        <v>1.81</v>
      </c>
      <c r="H8" s="23">
        <v>0.7409</v>
      </c>
      <c r="I8" s="22"/>
    </row>
    <row r="9" spans="2:10" ht="12" hidden="1" customHeight="1">
      <c r="D9" s="7" t="s">
        <v>37</v>
      </c>
      <c r="E9" s="8">
        <v>2.5850300000000002</v>
      </c>
      <c r="F9" s="10">
        <v>60.1</v>
      </c>
      <c r="G9" s="9">
        <v>1.81</v>
      </c>
      <c r="H9" s="23"/>
      <c r="I9" s="22"/>
    </row>
    <row r="10" spans="2:10" ht="12" hidden="1" customHeight="1">
      <c r="D10" s="7" t="s">
        <v>38</v>
      </c>
      <c r="E10" s="8">
        <v>1.53775</v>
      </c>
      <c r="F10" s="10">
        <v>82</v>
      </c>
      <c r="G10" s="9">
        <v>1.81</v>
      </c>
      <c r="H10" s="23">
        <v>0.69840000000000002</v>
      </c>
      <c r="I10" s="22"/>
    </row>
    <row r="11" spans="2:10" ht="12" hidden="1" customHeight="1">
      <c r="D11" s="7" t="s">
        <v>79</v>
      </c>
      <c r="E11" s="8">
        <v>8.7129999999999999E-2</v>
      </c>
      <c r="F11" s="10">
        <v>305.5</v>
      </c>
      <c r="G11" s="9">
        <v>1.85</v>
      </c>
      <c r="H11" s="23"/>
      <c r="I11" s="22"/>
    </row>
    <row r="12" spans="2:10" ht="12" hidden="1" customHeight="1">
      <c r="D12" s="7" t="s">
        <v>80</v>
      </c>
      <c r="E12" s="8">
        <v>3.7679999999999998E-2</v>
      </c>
      <c r="F12" s="10">
        <v>480</v>
      </c>
      <c r="G12" s="9">
        <v>1.85</v>
      </c>
      <c r="H12" s="23">
        <v>0.65559999999999996</v>
      </c>
      <c r="I12" s="22"/>
    </row>
    <row r="13" spans="2:10" ht="12" hidden="1" customHeight="1">
      <c r="D13" s="7" t="s">
        <v>81</v>
      </c>
      <c r="E13" s="8">
        <v>25.4</v>
      </c>
      <c r="F13" s="10">
        <v>18.2</v>
      </c>
      <c r="G13" s="9">
        <v>1.8</v>
      </c>
      <c r="H13" s="23">
        <v>0.98450000000000004</v>
      </c>
      <c r="I13" s="26" t="s">
        <v>27</v>
      </c>
    </row>
    <row r="14" spans="2:10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  <c r="H14" s="23"/>
      <c r="I14" s="22"/>
    </row>
    <row r="15" spans="2:10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  <c r="H15" s="23"/>
      <c r="I15" s="22"/>
    </row>
    <row r="16" spans="2:10" ht="12" hidden="1" customHeight="1">
      <c r="D16" s="7" t="s">
        <v>83</v>
      </c>
      <c r="E16" s="8">
        <v>0.84650000000000003</v>
      </c>
      <c r="F16" s="10">
        <v>75</v>
      </c>
      <c r="G16" s="9">
        <v>1.42</v>
      </c>
      <c r="H16" s="23">
        <v>1.5943000000000001</v>
      </c>
      <c r="I16" s="22"/>
    </row>
    <row r="17" spans="1:26" ht="12" hidden="1" customHeight="1">
      <c r="D17" s="7" t="s">
        <v>29</v>
      </c>
      <c r="E17" s="8">
        <v>0.2797</v>
      </c>
      <c r="F17" s="10">
        <v>100</v>
      </c>
      <c r="G17" s="9">
        <v>1.35</v>
      </c>
      <c r="H17" s="23">
        <v>1.8733</v>
      </c>
      <c r="I17" s="22"/>
    </row>
    <row r="18" spans="1:26" ht="12" hidden="1" customHeight="1">
      <c r="D18" s="7" t="s">
        <v>30</v>
      </c>
      <c r="E18" s="8">
        <v>0.14354</v>
      </c>
      <c r="F18" s="10">
        <v>220</v>
      </c>
      <c r="G18" s="9">
        <v>1.4</v>
      </c>
      <c r="H18" s="23">
        <v>1.8021</v>
      </c>
      <c r="I18" s="22"/>
    </row>
    <row r="19" spans="1:26" ht="12" hidden="1" customHeight="1">
      <c r="D19" s="7" t="s">
        <v>31</v>
      </c>
      <c r="E19" s="8">
        <v>51.39</v>
      </c>
      <c r="F19" s="10">
        <v>1.5</v>
      </c>
      <c r="G19" s="9">
        <v>1.05</v>
      </c>
      <c r="H19" s="23">
        <v>1.3993</v>
      </c>
      <c r="I19" s="22"/>
    </row>
    <row r="20" spans="1:26" ht="12" hidden="1" customHeight="1">
      <c r="D20" s="7" t="s">
        <v>32</v>
      </c>
      <c r="E20" s="8">
        <v>12.91</v>
      </c>
      <c r="F20" s="10">
        <v>4</v>
      </c>
      <c r="G20" s="9">
        <v>1.1000000000000001</v>
      </c>
      <c r="H20" s="23">
        <v>1.4332</v>
      </c>
      <c r="I20" s="22"/>
    </row>
    <row r="21" spans="1:26" ht="12" hidden="1" customHeight="1">
      <c r="D21" s="7" t="s">
        <v>33</v>
      </c>
      <c r="E21" s="8">
        <v>10.14</v>
      </c>
      <c r="F21" s="10">
        <v>7</v>
      </c>
      <c r="G21" s="9">
        <v>1.08</v>
      </c>
      <c r="H21" s="23">
        <v>1.8932</v>
      </c>
      <c r="I21" s="22"/>
    </row>
    <row r="22" spans="1:26" ht="15.5">
      <c r="E22" s="1"/>
      <c r="F22" s="2"/>
      <c r="G22" s="2"/>
      <c r="H22" s="2"/>
    </row>
    <row r="23" spans="1:26" ht="12.75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102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36" t="s">
        <v>153</v>
      </c>
      <c r="F25" t="s">
        <v>16</v>
      </c>
      <c r="G25" s="36"/>
      <c r="H25" t="s">
        <v>16</v>
      </c>
      <c r="O25" s="44"/>
      <c r="P25" t="s">
        <v>16</v>
      </c>
      <c r="Y25" s="49">
        <f>ROUND((E25+G25+O25)/3,1)</f>
        <v>-0.2</v>
      </c>
      <c r="Z25" s="49" t="s">
        <v>24</v>
      </c>
    </row>
    <row r="26" spans="1:26" ht="13">
      <c r="A26" s="39"/>
      <c r="B26" s="37">
        <v>32</v>
      </c>
      <c r="C26" s="56" t="s">
        <v>148</v>
      </c>
      <c r="D26" s="57" t="s">
        <v>114</v>
      </c>
      <c r="E26" s="29">
        <v>29.63</v>
      </c>
      <c r="F26" s="13">
        <v>0</v>
      </c>
      <c r="G26" s="29">
        <v>1.5</v>
      </c>
      <c r="H26" s="13">
        <f>IF(SUM(G26)=0,0,TRUNC($E$18*(ROUNDDOWN(G26*$H$18,2)*100-$F$18)^$G$18))</f>
        <v>34</v>
      </c>
      <c r="I26" s="29">
        <v>4.91</v>
      </c>
      <c r="J26" s="13">
        <f>IF(SUM(I26)=0,0,TRUNC($E$19*(ROUNDDOWN(I26*$H$19,2)-$F$19)^$G$19))</f>
        <v>300</v>
      </c>
      <c r="K26" s="29">
        <v>0.83</v>
      </c>
      <c r="L26" s="13">
        <f>IF(SUM(K26)=0,0,TRUNC($E$16*(ROUNDDOWN(K26*$H$16,2)*100-$F$16)^$G$16))</f>
        <v>263</v>
      </c>
      <c r="M26" s="72" t="s">
        <v>166</v>
      </c>
      <c r="N26" s="13">
        <f>IF(SUM(M26)=0,0,TRUNC($E$10*($F$10-ROUNDUP(M26*$H$10,2))^$G$10))</f>
        <v>0</v>
      </c>
      <c r="O26" s="29" t="s">
        <v>0</v>
      </c>
      <c r="P26" s="13">
        <f>IF(SUM(O26)=0,0,TRUNC($E$15*($F$15-ROUNDUP(O26*$H$13,2))^$G$15))</f>
        <v>0</v>
      </c>
      <c r="Q26" s="29">
        <v>13.58</v>
      </c>
      <c r="R26" s="13">
        <f>IF(SUM(Q26)=0,0,TRUNC($E$20*(ROUNDDOWN(Q26*$H$20,2)-$F$20)^$G$20))</f>
        <v>262</v>
      </c>
      <c r="S26" s="29" t="s">
        <v>178</v>
      </c>
      <c r="T26" s="13">
        <f>IF(SUM(S26)=0,0,TRUNC($E$17*(ROUNDDOWN(S26*$H$17,2)*100-$F$17)^$G$17))</f>
        <v>0</v>
      </c>
      <c r="U26" s="32">
        <v>11.68</v>
      </c>
      <c r="V26" s="13">
        <f>IF(SUM(U26)=0,0,TRUNC($E$21*(ROUNDDOWN(U26*$H$21,2)-$F$21)^$G$21))</f>
        <v>190</v>
      </c>
      <c r="W26" s="31">
        <v>13</v>
      </c>
      <c r="X26" s="29">
        <v>19.88</v>
      </c>
      <c r="Y26" s="13">
        <v>0</v>
      </c>
      <c r="Z26" s="15">
        <f>F26+H26+J26+L26+N26+P26+R26+T26+V26+Y26</f>
        <v>1049</v>
      </c>
    </row>
  </sheetData>
  <mergeCells count="2">
    <mergeCell ref="H7:J7"/>
    <mergeCell ref="W23:X23"/>
  </mergeCells>
  <pageMargins left="0.7" right="0.7" top="0.75" bottom="0.75" header="0.3" footer="0.3"/>
  <pageSetup paperSize="9" scale="66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opLeftCell="A4" zoomScale="85" zoomScaleNormal="85" workbookViewId="0">
      <selection activeCell="A34" sqref="A34"/>
    </sheetView>
  </sheetViews>
  <sheetFormatPr baseColWidth="10" defaultColWidth="9.08984375" defaultRowHeight="12.5"/>
  <cols>
    <col min="1" max="1" width="5.6328125" bestFit="1" customWidth="1"/>
    <col min="2" max="2" width="7.36328125" bestFit="1" customWidth="1"/>
    <col min="3" max="3" width="27.54296875" customWidth="1"/>
    <col min="4" max="4" width="14.36328125" customWidth="1"/>
    <col min="5" max="5" width="9.36328125" customWidth="1"/>
    <col min="6" max="6" width="6.453125" bestFit="1" customWidth="1"/>
    <col min="7" max="7" width="6.90625" bestFit="1" customWidth="1"/>
    <col min="8" max="8" width="6.453125" bestFit="1" customWidth="1"/>
    <col min="9" max="9" width="6.6328125" bestFit="1" customWidth="1"/>
    <col min="10" max="10" width="7.08984375" customWidth="1"/>
    <col min="11" max="11" width="5.453125" bestFit="1" customWidth="1"/>
    <col min="12" max="12" width="7.36328125" customWidth="1"/>
    <col min="13" max="13" width="7.90625" bestFit="1" customWidth="1"/>
    <col min="14" max="14" width="7.36328125" customWidth="1"/>
    <col min="15" max="15" width="6.6328125" customWidth="1"/>
    <col min="16" max="16" width="8" customWidth="1"/>
    <col min="17" max="17" width="4.453125" bestFit="1" customWidth="1"/>
    <col min="18" max="18" width="7.453125" bestFit="1" customWidth="1"/>
    <col min="19" max="19" width="7" customWidth="1"/>
    <col min="20" max="20" width="5.453125" bestFit="1" customWidth="1"/>
    <col min="21" max="21" width="6.453125" bestFit="1" customWidth="1"/>
    <col min="22" max="22" width="6.36328125" customWidth="1"/>
  </cols>
  <sheetData>
    <row r="1" spans="2:7" ht="18">
      <c r="B1" s="18" t="s">
        <v>52</v>
      </c>
      <c r="C1" s="18" t="e">
        <f>#REF!</f>
        <v>#REF!</v>
      </c>
    </row>
    <row r="2" spans="2:7" ht="18">
      <c r="B2" s="19"/>
      <c r="C2" s="18" t="s">
        <v>53</v>
      </c>
      <c r="D2" s="3"/>
      <c r="E2" s="3"/>
    </row>
    <row r="3" spans="2:7" ht="18">
      <c r="B3" s="19"/>
      <c r="C3" s="18"/>
      <c r="D3" s="3"/>
      <c r="E3" s="3"/>
    </row>
    <row r="4" spans="2:7" ht="13">
      <c r="C4" s="20" t="s">
        <v>51</v>
      </c>
      <c r="D4" s="16"/>
      <c r="E4" s="17"/>
    </row>
    <row r="5" spans="2:7" ht="13">
      <c r="C5" s="20" t="s">
        <v>177</v>
      </c>
      <c r="D5" s="16"/>
      <c r="E5" s="17"/>
    </row>
    <row r="6" spans="2:7" ht="12" customHeight="1"/>
    <row r="7" spans="2:7" ht="12" hidden="1" customHeight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7" ht="12" hidden="1" customHeight="1">
      <c r="D8" s="9" t="s">
        <v>73</v>
      </c>
      <c r="E8" s="9">
        <v>17.856999999999999</v>
      </c>
      <c r="F8" s="9">
        <v>21</v>
      </c>
      <c r="G8" s="9">
        <v>1.81</v>
      </c>
    </row>
    <row r="9" spans="2:7" ht="12" hidden="1" customHeight="1">
      <c r="D9" s="9" t="s">
        <v>100</v>
      </c>
      <c r="E9" s="9">
        <v>4.9908700000000001</v>
      </c>
      <c r="F9" s="9">
        <v>42.5</v>
      </c>
      <c r="G9" s="9">
        <v>1.81</v>
      </c>
    </row>
    <row r="10" spans="2:7" ht="12" hidden="1" customHeight="1">
      <c r="D10" s="9" t="s">
        <v>38</v>
      </c>
      <c r="E10" s="9">
        <v>1.3428500000000001</v>
      </c>
      <c r="F10" s="9">
        <v>91.7</v>
      </c>
      <c r="G10" s="9">
        <v>1.81</v>
      </c>
    </row>
    <row r="11" spans="2:7" ht="12" hidden="1" customHeight="1">
      <c r="D11" s="9" t="s">
        <v>101</v>
      </c>
      <c r="E11" s="9">
        <v>0.11193</v>
      </c>
      <c r="F11" s="9">
        <v>254</v>
      </c>
      <c r="G11" s="9">
        <v>1.88</v>
      </c>
    </row>
    <row r="12" spans="2:7" ht="12" hidden="1" customHeight="1">
      <c r="D12" s="9" t="s">
        <v>80</v>
      </c>
      <c r="E12" s="9">
        <v>2.8830000000000001E-2</v>
      </c>
      <c r="F12" s="9">
        <v>535</v>
      </c>
      <c r="G12" s="9">
        <v>1.88</v>
      </c>
    </row>
    <row r="13" spans="2:7" ht="12" hidden="1" customHeight="1">
      <c r="D13" s="9" t="s">
        <v>81</v>
      </c>
      <c r="E13" s="9">
        <v>12.209199999999999</v>
      </c>
      <c r="F13" s="9">
        <v>22</v>
      </c>
      <c r="G13" s="9">
        <v>1.835</v>
      </c>
    </row>
    <row r="14" spans="2:7" ht="12" hidden="1" customHeight="1">
      <c r="D14" s="9" t="s">
        <v>77</v>
      </c>
      <c r="E14" s="9">
        <v>9.2307600000000001</v>
      </c>
      <c r="F14" s="9">
        <v>26.7</v>
      </c>
      <c r="G14" s="9">
        <v>1.835</v>
      </c>
    </row>
    <row r="15" spans="2:7" ht="12" hidden="1" customHeight="1">
      <c r="D15" s="9" t="s">
        <v>83</v>
      </c>
      <c r="E15" s="9">
        <v>1.8452299999999999</v>
      </c>
      <c r="F15" s="9">
        <v>75</v>
      </c>
      <c r="G15" s="9">
        <v>1.3480000000000001</v>
      </c>
    </row>
    <row r="16" spans="2:7" ht="12" hidden="1" customHeight="1">
      <c r="D16" s="9" t="s">
        <v>29</v>
      </c>
      <c r="E16" s="9">
        <v>0.44124999999999998</v>
      </c>
      <c r="F16" s="9">
        <v>100</v>
      </c>
      <c r="G16" s="9">
        <v>1.35</v>
      </c>
    </row>
    <row r="17" spans="1:20" ht="12" hidden="1" customHeight="1">
      <c r="D17" s="9" t="s">
        <v>30</v>
      </c>
      <c r="E17" s="9">
        <v>0.188807</v>
      </c>
      <c r="F17" s="9">
        <v>210</v>
      </c>
      <c r="G17" s="9">
        <v>1.41</v>
      </c>
    </row>
    <row r="18" spans="1:20" ht="12" hidden="1" customHeight="1">
      <c r="D18" s="9" t="s">
        <v>31</v>
      </c>
      <c r="E18" s="9">
        <v>56.021099999999997</v>
      </c>
      <c r="F18" s="9">
        <v>1.5</v>
      </c>
      <c r="G18" s="9">
        <v>1.05</v>
      </c>
    </row>
    <row r="19" spans="1:20" ht="12" hidden="1" customHeight="1">
      <c r="D19" s="9" t="s">
        <v>32</v>
      </c>
      <c r="E19" s="9">
        <v>12.331099999999999</v>
      </c>
      <c r="F19" s="9">
        <v>3</v>
      </c>
      <c r="G19" s="9">
        <v>1.1000000000000001</v>
      </c>
    </row>
    <row r="20" spans="1:20" ht="12" hidden="1" customHeight="1">
      <c r="D20" s="9" t="s">
        <v>33</v>
      </c>
      <c r="E20" s="9">
        <v>15.9803</v>
      </c>
      <c r="F20" s="9">
        <v>3.8</v>
      </c>
      <c r="G20" s="9">
        <v>1.04</v>
      </c>
    </row>
    <row r="21" spans="1:20" ht="12" customHeight="1"/>
    <row r="22" spans="1:20" ht="12" customHeight="1">
      <c r="E22" s="11" t="s">
        <v>102</v>
      </c>
      <c r="F22" s="12" t="s">
        <v>34</v>
      </c>
      <c r="G22" s="11" t="s">
        <v>31</v>
      </c>
      <c r="H22" s="12" t="s">
        <v>34</v>
      </c>
      <c r="I22" s="11" t="s">
        <v>83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37"/>
      <c r="C24" s="37"/>
      <c r="D24" s="38"/>
      <c r="E24" s="66" t="s">
        <v>153</v>
      </c>
      <c r="F24" t="s">
        <v>16</v>
      </c>
      <c r="K24" s="36"/>
      <c r="L24" t="s">
        <v>16</v>
      </c>
      <c r="M24" s="43" t="s">
        <v>169</v>
      </c>
      <c r="N24" t="s">
        <v>16</v>
      </c>
      <c r="S24" s="49">
        <f>ROUND((E24+K24+M24)/3,1)</f>
        <v>-0.5</v>
      </c>
      <c r="T24" s="15"/>
    </row>
    <row r="25" spans="1:20" ht="23">
      <c r="A25" s="39">
        <v>1</v>
      </c>
      <c r="B25" s="37">
        <v>1</v>
      </c>
      <c r="C25" s="37" t="s">
        <v>125</v>
      </c>
      <c r="D25" s="40" t="s">
        <v>107</v>
      </c>
      <c r="E25" s="29">
        <v>12.49</v>
      </c>
      <c r="F25" s="13">
        <f>IF(SUM(E25)=0,0,TRUNC($E$13*($F$13-E25)^$G$13))</f>
        <v>761</v>
      </c>
      <c r="G25" s="29">
        <v>9.68</v>
      </c>
      <c r="H25" s="13">
        <f>IF(SUM(G25)=0,0,TRUNC($E$18*(G25-$F$18)^$G$18))</f>
        <v>509</v>
      </c>
      <c r="I25" s="29">
        <v>1.54</v>
      </c>
      <c r="J25" s="13">
        <f>IF(SUM(I25)=0,0,TRUNC($E$15*(I25*100-$F$15)^$G$15))</f>
        <v>666</v>
      </c>
      <c r="K25" s="29">
        <v>29.03</v>
      </c>
      <c r="L25" s="13">
        <f>IF(SUM(K25)=0,0,TRUNC($E$9*($F$9-K25)^$G$9))</f>
        <v>552</v>
      </c>
      <c r="M25" s="29">
        <v>4.43</v>
      </c>
      <c r="N25" s="13">
        <f>IF(SUM(M25)=0,0,TRUNC($E$17*(M25*100-$F$17)^$G$17))</f>
        <v>411</v>
      </c>
      <c r="O25" s="29">
        <v>39.18</v>
      </c>
      <c r="P25" s="13">
        <f>IF(SUM(O25)=0,0,TRUNC($E$20*(O25-$F$20)^$G$20))</f>
        <v>652</v>
      </c>
      <c r="Q25" s="31">
        <v>2</v>
      </c>
      <c r="R25" s="29">
        <v>40.200000000000003</v>
      </c>
      <c r="S25" s="13">
        <f>IF(SUM(Q25,R25)=0,0,TRUNC($E$11*($F$11-(Q25*60+R25))^$G$11))</f>
        <v>571</v>
      </c>
      <c r="T25" s="15">
        <f>F25+H25+J25+L25+N25+P25+S25</f>
        <v>4122</v>
      </c>
    </row>
    <row r="26" spans="1:20" ht="18.75" customHeight="1">
      <c r="A26" s="37"/>
      <c r="B26" s="37"/>
      <c r="C26" s="37"/>
      <c r="D26" s="38"/>
      <c r="E26" s="66" t="s">
        <v>154</v>
      </c>
      <c r="F26" t="s">
        <v>16</v>
      </c>
      <c r="K26" s="36"/>
      <c r="L26" t="s">
        <v>16</v>
      </c>
      <c r="M26" s="43" t="s">
        <v>168</v>
      </c>
      <c r="N26" t="s">
        <v>16</v>
      </c>
    </row>
    <row r="27" spans="1:20" ht="13">
      <c r="A27" s="39">
        <v>2</v>
      </c>
      <c r="B27" s="37">
        <v>34</v>
      </c>
      <c r="C27" s="37" t="s">
        <v>124</v>
      </c>
      <c r="D27" s="40" t="s">
        <v>1</v>
      </c>
      <c r="E27" s="29">
        <v>14.03</v>
      </c>
      <c r="F27" s="13">
        <f>IF(SUM(E27)=0,0,TRUNC($E$13*($F$13-E27)^$G$13))</f>
        <v>550</v>
      </c>
      <c r="G27" s="29">
        <v>9.07</v>
      </c>
      <c r="H27" s="13">
        <f>IF(SUM(G27)=0,0,TRUNC($E$18*(G27-$F$18)^$G$18))</f>
        <v>469</v>
      </c>
      <c r="I27" s="29">
        <v>1.39</v>
      </c>
      <c r="J27" s="13">
        <f>IF(SUM(I27)=0,0,TRUNC($E$15*(I27*100-$F$15)^$G$15))</f>
        <v>502</v>
      </c>
      <c r="K27" s="29">
        <v>29.76</v>
      </c>
      <c r="L27" s="13">
        <f>IF(SUM(K27)=0,0,TRUNC($E$9*($F$9-K27)^$G$9))</f>
        <v>499</v>
      </c>
      <c r="M27" s="29">
        <v>4.5199999999999996</v>
      </c>
      <c r="N27" s="13">
        <f>IF(SUM(M27)=0,0,TRUNC($E$17*(M27*100-$F$17)^$G$17))</f>
        <v>433</v>
      </c>
      <c r="O27" s="29">
        <v>32.049999999999997</v>
      </c>
      <c r="P27" s="13">
        <f>IF(SUM(O27)=0,0,TRUNC($E$20*(O27-$F$20)^$G$20))</f>
        <v>515</v>
      </c>
      <c r="Q27" s="31">
        <v>2</v>
      </c>
      <c r="R27" s="29">
        <v>27.24</v>
      </c>
      <c r="S27" s="13">
        <f>IF(SUM(Q27,R27)=0,0,TRUNC($E$11*($F$11-(Q27*60+R27))^$G$11))</f>
        <v>728</v>
      </c>
      <c r="T27" s="15">
        <f t="shared" ref="T27" si="0">F27+H27+J27+L27+N27+P27+S27</f>
        <v>3696</v>
      </c>
    </row>
    <row r="28" spans="1:20" ht="18.75" customHeight="1">
      <c r="A28" s="37"/>
      <c r="B28" s="37"/>
      <c r="C28" s="37"/>
      <c r="D28" s="38"/>
      <c r="E28" s="66" t="s">
        <v>153</v>
      </c>
      <c r="F28" t="s">
        <v>16</v>
      </c>
      <c r="K28" s="36"/>
      <c r="L28" t="s">
        <v>16</v>
      </c>
      <c r="M28" s="43" t="s">
        <v>170</v>
      </c>
      <c r="N28" t="s">
        <v>16</v>
      </c>
      <c r="S28" s="49">
        <f>ROUND((E28+K28+M28)/3,1)</f>
        <v>-0.1</v>
      </c>
      <c r="T28" s="49" t="s">
        <v>24</v>
      </c>
    </row>
    <row r="29" spans="1:20" ht="13">
      <c r="A29" s="39">
        <v>3</v>
      </c>
      <c r="B29" s="37">
        <v>11</v>
      </c>
      <c r="C29" s="37" t="s">
        <v>126</v>
      </c>
      <c r="D29" s="40" t="s">
        <v>2</v>
      </c>
      <c r="E29" s="29">
        <v>13.01</v>
      </c>
      <c r="F29" s="13">
        <f>IF(SUM(E29)=0,0,TRUNC($E$13*($F$13-E29)^$G$13))</f>
        <v>686</v>
      </c>
      <c r="G29" s="29">
        <v>8.4700000000000006</v>
      </c>
      <c r="H29" s="13">
        <f>IF(SUM(G29)=0,0,TRUNC($E$18*(G29-$F$18)^$G$18))</f>
        <v>430</v>
      </c>
      <c r="I29" s="29">
        <v>1.36</v>
      </c>
      <c r="J29" s="13">
        <f>IF(SUM(I29)=0,0,TRUNC($E$15*(I29*100-$F$15)^$G$15))</f>
        <v>470</v>
      </c>
      <c r="K29" s="29">
        <v>28.41</v>
      </c>
      <c r="L29" s="13">
        <f>IF(SUM(K29)=0,0,TRUNC($E$9*($F$9-K29)^$G$9))</f>
        <v>599</v>
      </c>
      <c r="M29" s="29">
        <v>4.68</v>
      </c>
      <c r="N29" s="13">
        <f>IF(SUM(M29)=0,0,TRUNC($E$17*(M29*100-$F$17)^$G$17))</f>
        <v>474</v>
      </c>
      <c r="O29" s="29">
        <v>18.920000000000002</v>
      </c>
      <c r="P29" s="13">
        <f>IF(SUM(O29)=0,0,TRUNC($E$20*(O29-$F$20)^$G$20))</f>
        <v>269</v>
      </c>
      <c r="Q29" s="31">
        <v>2</v>
      </c>
      <c r="R29" s="29">
        <v>26.79</v>
      </c>
      <c r="S29" s="13">
        <f>IF(SUM(Q29,R29)=0,0,TRUNC($E$11*($F$11-(Q29*60+R29))^$G$11))</f>
        <v>734</v>
      </c>
      <c r="T29" s="15">
        <f>F29+H29+J29+L29+N29+P29+S29</f>
        <v>3662</v>
      </c>
    </row>
    <row r="30" spans="1:20" ht="18.75" customHeight="1">
      <c r="A30" s="37"/>
      <c r="B30" s="37"/>
      <c r="C30" s="37"/>
      <c r="D30" s="38"/>
      <c r="E30" s="66" t="s">
        <v>153</v>
      </c>
      <c r="F30" t="s">
        <v>16</v>
      </c>
      <c r="K30" s="36"/>
      <c r="L30" t="s">
        <v>16</v>
      </c>
      <c r="M30" s="43" t="s">
        <v>172</v>
      </c>
      <c r="N30" t="s">
        <v>16</v>
      </c>
      <c r="S30" s="49">
        <f>ROUND((E30+K30+M30)/3,1)</f>
        <v>0</v>
      </c>
      <c r="T30" s="49" t="s">
        <v>24</v>
      </c>
    </row>
    <row r="31" spans="1:20" ht="13">
      <c r="A31" s="39">
        <v>4</v>
      </c>
      <c r="B31" s="37">
        <v>5</v>
      </c>
      <c r="C31" s="37" t="s">
        <v>128</v>
      </c>
      <c r="D31" s="40" t="s">
        <v>129</v>
      </c>
      <c r="E31" s="29">
        <v>13.71</v>
      </c>
      <c r="F31" s="13">
        <f>IF(SUM(E31)=0,0,TRUNC($E$13*($F$13-E31)^$G$13))</f>
        <v>591</v>
      </c>
      <c r="G31" s="29">
        <v>10.26</v>
      </c>
      <c r="H31" s="13">
        <f>IF(SUM(G31)=0,0,TRUNC($E$18*(G31-$F$18)^$G$18))</f>
        <v>546</v>
      </c>
      <c r="I31" s="29">
        <v>1.51</v>
      </c>
      <c r="J31" s="13">
        <f>IF(SUM(I31)=0,0,TRUNC($E$15*(I31*100-$F$15)^$G$15))</f>
        <v>632</v>
      </c>
      <c r="K31" s="29">
        <v>30.73</v>
      </c>
      <c r="L31" s="13">
        <f>IF(SUM(K31)=0,0,TRUNC($E$9*($F$9-K31)^$G$9))</f>
        <v>432</v>
      </c>
      <c r="M31" s="29">
        <v>4.2300000000000004</v>
      </c>
      <c r="N31" s="13">
        <f>IF(SUM(M31)=0,0,TRUNC($E$17*(M31*100-$F$17)^$G$17))</f>
        <v>362</v>
      </c>
      <c r="O31" s="29">
        <v>33</v>
      </c>
      <c r="P31" s="13">
        <f>IF(SUM(O31)=0,0,TRUNC($E$20*(O31-$F$20)^$G$20))</f>
        <v>534</v>
      </c>
      <c r="Q31" s="31">
        <v>2</v>
      </c>
      <c r="R31" s="29">
        <v>53.97</v>
      </c>
      <c r="S31" s="13">
        <f>IF(SUM(Q31,R31)=0,0,TRUNC($E$11*($F$11-(Q31*60+R31))^$G$11))</f>
        <v>423</v>
      </c>
      <c r="T31" s="15">
        <f>F31+H31+J31+L31+N31+P31+S31</f>
        <v>3520</v>
      </c>
    </row>
    <row r="32" spans="1:20">
      <c r="A32" s="37"/>
      <c r="B32" s="37"/>
      <c r="C32" s="37"/>
      <c r="D32" s="38"/>
      <c r="E32" s="66" t="s">
        <v>154</v>
      </c>
      <c r="F32" t="s">
        <v>16</v>
      </c>
      <c r="K32" s="36"/>
      <c r="L32" t="s">
        <v>16</v>
      </c>
      <c r="M32" s="43" t="s">
        <v>171</v>
      </c>
      <c r="N32" t="s">
        <v>16</v>
      </c>
      <c r="S32" s="49">
        <f>ROUND((E32+K32+M32)/3,1)</f>
        <v>-0.3</v>
      </c>
      <c r="T32" s="49" t="s">
        <v>24</v>
      </c>
    </row>
    <row r="33" spans="1:20" ht="13">
      <c r="A33" s="39">
        <v>5</v>
      </c>
      <c r="B33" s="37">
        <v>19</v>
      </c>
      <c r="C33" s="37" t="s">
        <v>127</v>
      </c>
      <c r="D33" s="40" t="s">
        <v>9</v>
      </c>
      <c r="E33" s="29">
        <v>14.45</v>
      </c>
      <c r="F33" s="13">
        <f>IF(SUM(E33)=0,0,TRUNC($E$13*($F$13-E33)^$G$13))</f>
        <v>498</v>
      </c>
      <c r="G33" s="29">
        <v>7.88</v>
      </c>
      <c r="H33" s="13">
        <f>IF(SUM(G33)=0,0,TRUNC($E$18*(G33-$F$18)^$G$18))</f>
        <v>392</v>
      </c>
      <c r="I33" s="29">
        <v>1.45</v>
      </c>
      <c r="J33" s="13">
        <f>IF(SUM(I33)=0,0,TRUNC($E$15*(I33*100-$F$15)^$G$15))</f>
        <v>566</v>
      </c>
      <c r="K33" s="29">
        <v>28.22</v>
      </c>
      <c r="L33" s="13">
        <f>IF(SUM(K33)=0,0,TRUNC($E$9*($F$9-K33)^$G$9))</f>
        <v>614</v>
      </c>
      <c r="M33" s="29">
        <v>4.45</v>
      </c>
      <c r="N33" s="13">
        <f>IF(SUM(M33)=0,0,TRUNC($E$17*(M33*100-$F$17)^$G$17))</f>
        <v>416</v>
      </c>
      <c r="O33" s="29">
        <v>24.08</v>
      </c>
      <c r="P33" s="13">
        <f>IF(SUM(O33)=0,0,TRUNC($E$20*(O33-$F$20)^$G$20))</f>
        <v>365</v>
      </c>
      <c r="Q33" s="31">
        <v>2</v>
      </c>
      <c r="R33" s="29">
        <v>50.57</v>
      </c>
      <c r="S33" s="13">
        <f>IF(SUM(Q33,R33)=0,0,TRUNC($E$11*($F$11-(Q33*60+R33))^$G$11))</f>
        <v>458</v>
      </c>
      <c r="T33" s="15">
        <f>F33+H33+J33+L33+N33+P33+S33</f>
        <v>3309</v>
      </c>
    </row>
  </sheetData>
  <mergeCells count="1">
    <mergeCell ref="Q22:R22"/>
  </mergeCells>
  <phoneticPr fontId="0" type="noConversion"/>
  <pageMargins left="0.28000000000000003" right="0.25" top="0.5" bottom="0.984251969" header="0.5" footer="0.5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topLeftCell="A25" workbookViewId="0">
      <selection activeCell="T39" sqref="T39"/>
    </sheetView>
  </sheetViews>
  <sheetFormatPr baseColWidth="10" defaultColWidth="9.08984375" defaultRowHeight="12.5"/>
  <cols>
    <col min="1" max="1" width="5.6328125" bestFit="1" customWidth="1"/>
    <col min="2" max="2" width="7.36328125" bestFit="1" customWidth="1"/>
    <col min="3" max="3" width="28.453125" customWidth="1"/>
    <col min="4" max="4" width="17.453125" customWidth="1"/>
    <col min="5" max="5" width="8.36328125" bestFit="1" customWidth="1"/>
    <col min="6" max="6" width="6.453125" bestFit="1" customWidth="1"/>
    <col min="7" max="7" width="6.6328125" bestFit="1" customWidth="1"/>
    <col min="8" max="10" width="6.453125" bestFit="1" customWidth="1"/>
    <col min="11" max="11" width="5.6328125" bestFit="1" customWidth="1"/>
    <col min="12" max="12" width="6.453125" bestFit="1" customWidth="1"/>
    <col min="13" max="13" width="7.90625" bestFit="1" customWidth="1"/>
    <col min="14" max="14" width="6.90625" bestFit="1" customWidth="1"/>
    <col min="15" max="15" width="6.453125" customWidth="1"/>
    <col min="16" max="16" width="6.453125" bestFit="1" customWidth="1"/>
    <col min="17" max="17" width="4.453125" bestFit="1" customWidth="1"/>
    <col min="18" max="18" width="5.453125" bestFit="1" customWidth="1"/>
    <col min="19" max="19" width="6.453125" bestFit="1" customWidth="1"/>
    <col min="20" max="20" width="5.453125" bestFit="1" customWidth="1"/>
    <col min="21" max="21" width="6.453125" bestFit="1" customWidth="1"/>
    <col min="22" max="22" width="6.36328125" customWidth="1"/>
  </cols>
  <sheetData>
    <row r="1" spans="2:12" ht="18">
      <c r="B1" s="18" t="s">
        <v>55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12</v>
      </c>
      <c r="D4" s="16"/>
      <c r="E4" s="17"/>
    </row>
    <row r="5" spans="2:12" ht="13">
      <c r="C5" s="20" t="s">
        <v>28</v>
      </c>
      <c r="D5" s="16"/>
      <c r="E5" s="17"/>
    </row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I12" s="9"/>
      <c r="J12" s="9"/>
      <c r="K12" s="9"/>
      <c r="L12" s="9"/>
    </row>
    <row r="13" spans="2:12" hidden="1">
      <c r="D13" s="9" t="s">
        <v>81</v>
      </c>
      <c r="E13" s="9">
        <v>12.209199999999999</v>
      </c>
      <c r="F13" s="9">
        <v>22</v>
      </c>
      <c r="G13" s="9">
        <v>1.835</v>
      </c>
      <c r="I13" s="9"/>
      <c r="J13" s="9"/>
      <c r="K13" s="9"/>
      <c r="L13" s="9"/>
    </row>
    <row r="14" spans="2:12" ht="12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I16" s="9"/>
      <c r="J16" s="9"/>
      <c r="K16" s="9"/>
      <c r="L16" s="9"/>
    </row>
    <row r="17" spans="1:20" hidden="1">
      <c r="D17" s="9" t="s">
        <v>30</v>
      </c>
      <c r="E17" s="9">
        <v>0.188807</v>
      </c>
      <c r="F17" s="9">
        <v>210</v>
      </c>
      <c r="G17" s="9">
        <v>1.41</v>
      </c>
      <c r="I17" s="9"/>
      <c r="J17" s="9"/>
      <c r="K17" s="9"/>
      <c r="L17" s="9"/>
    </row>
    <row r="18" spans="1:20" hidden="1">
      <c r="D18" s="9" t="s">
        <v>31</v>
      </c>
      <c r="E18" s="9">
        <v>56.021099999999997</v>
      </c>
      <c r="F18" s="9">
        <v>1.5</v>
      </c>
      <c r="G18" s="9">
        <v>1.05</v>
      </c>
      <c r="I18" s="9"/>
      <c r="J18" s="9"/>
      <c r="K18" s="9"/>
      <c r="L18" s="9"/>
    </row>
    <row r="19" spans="1:20" hidden="1">
      <c r="D19" s="9" t="s">
        <v>32</v>
      </c>
      <c r="E19" s="9">
        <v>12.331099999999999</v>
      </c>
      <c r="F19" s="9">
        <v>3</v>
      </c>
      <c r="G19" s="9">
        <v>1.1000000000000001</v>
      </c>
      <c r="I19" s="9"/>
      <c r="J19" s="9"/>
      <c r="K19" s="9"/>
      <c r="L19" s="9"/>
    </row>
    <row r="20" spans="1:20" hidden="1">
      <c r="D20" s="9" t="s">
        <v>33</v>
      </c>
      <c r="E20" s="9">
        <v>15.9803</v>
      </c>
      <c r="F20" s="9">
        <v>3.8</v>
      </c>
      <c r="G20" s="9">
        <v>1.04</v>
      </c>
    </row>
    <row r="21" spans="1:20" ht="15.5" hidden="1">
      <c r="E21" s="1"/>
      <c r="F21" s="2"/>
      <c r="G21" s="2"/>
      <c r="H21" s="2"/>
    </row>
    <row r="22" spans="1:20" ht="12.75" customHeight="1">
      <c r="E22" s="11" t="s">
        <v>78</v>
      </c>
      <c r="F22" s="12" t="s">
        <v>34</v>
      </c>
      <c r="G22" s="11" t="s">
        <v>83</v>
      </c>
      <c r="H22" s="12" t="s">
        <v>34</v>
      </c>
      <c r="I22" s="11" t="s">
        <v>31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101">
        <v>12</v>
      </c>
      <c r="C24" s="99" t="s">
        <v>130</v>
      </c>
      <c r="D24" s="97" t="s">
        <v>2</v>
      </c>
      <c r="E24" s="66" t="s">
        <v>158</v>
      </c>
      <c r="F24" t="s">
        <v>16</v>
      </c>
      <c r="K24" s="36" t="s">
        <v>160</v>
      </c>
      <c r="L24" t="s">
        <v>16</v>
      </c>
      <c r="M24" s="43" t="s">
        <v>161</v>
      </c>
      <c r="N24" t="s">
        <v>16</v>
      </c>
    </row>
    <row r="25" spans="1:20" ht="13">
      <c r="A25" s="39"/>
      <c r="B25" s="102"/>
      <c r="C25" s="100"/>
      <c r="D25" s="98"/>
      <c r="E25" s="29">
        <v>15.22</v>
      </c>
      <c r="F25" s="13">
        <f>IF(SUM(E25)=0,0,TRUNC($E$14*($F$14-E25)^$G$14))</f>
        <v>813</v>
      </c>
      <c r="G25" s="29">
        <v>1.56</v>
      </c>
      <c r="H25" s="13">
        <f>IF(SUM(G25)=0,0,TRUNC($E$15*(G25*100-$F$15)^$G$15))</f>
        <v>689</v>
      </c>
      <c r="I25" s="29">
        <v>9.58</v>
      </c>
      <c r="J25" s="13">
        <f>IF(SUM(I25)=0,0,TRUNC($E$18*(I25-$F$18)^$G$18))</f>
        <v>502</v>
      </c>
      <c r="K25" s="29">
        <v>27.03</v>
      </c>
      <c r="L25" s="13">
        <f>IF(SUM(K25)=0,0,TRUNC($E$9*($F$9-K25)^$G$9))</f>
        <v>709</v>
      </c>
      <c r="M25" s="29">
        <v>5.12</v>
      </c>
      <c r="N25" s="13">
        <f>IF(SUM(M25)=0,0,TRUNC($E$17*(M25*100-$F$17)^$G$17))</f>
        <v>592</v>
      </c>
      <c r="O25" s="29">
        <v>31.12</v>
      </c>
      <c r="P25" s="13">
        <f>IF(SUM(O25)=0,0,TRUNC($E$20*(O25-$F$20)^$G$20))</f>
        <v>498</v>
      </c>
      <c r="Q25" s="31">
        <v>2</v>
      </c>
      <c r="R25" s="29">
        <v>38.26</v>
      </c>
      <c r="S25" s="13">
        <f>IF(SUM(Q25,R25)=0,0,TRUNC($E$11*($F$11-(Q25*60+R25))^$G$11))</f>
        <v>593</v>
      </c>
      <c r="T25" s="15">
        <f t="shared" ref="T25" si="0">F25+H25+J25+L25+N25+P25+S25</f>
        <v>4396</v>
      </c>
    </row>
    <row r="26" spans="1:20" ht="18.75" customHeight="1">
      <c r="A26" s="37"/>
      <c r="B26" s="101">
        <v>14</v>
      </c>
      <c r="C26" s="99" t="s">
        <v>59</v>
      </c>
      <c r="D26" s="97" t="s">
        <v>2</v>
      </c>
      <c r="E26" s="66" t="s">
        <v>158</v>
      </c>
      <c r="F26" t="s">
        <v>16</v>
      </c>
      <c r="K26" s="43"/>
      <c r="L26" t="s">
        <v>16</v>
      </c>
      <c r="M26" s="44"/>
      <c r="N26" t="s">
        <v>16</v>
      </c>
      <c r="S26" s="48">
        <f>ROUND((E26+K26+M26)/3,1)</f>
        <v>-0.4</v>
      </c>
      <c r="T26" s="15"/>
    </row>
    <row r="27" spans="1:20" ht="13">
      <c r="A27" s="39"/>
      <c r="B27" s="102"/>
      <c r="C27" s="100"/>
      <c r="D27" s="98"/>
      <c r="E27" s="29">
        <v>14.37</v>
      </c>
      <c r="F27" s="13">
        <f>IF(SUM(E27)=0,0,TRUNC($E$14*($F$14-E27)^$G$14))</f>
        <v>927</v>
      </c>
      <c r="G27" s="29">
        <v>1.56</v>
      </c>
      <c r="H27" s="13">
        <f>IF(SUM(G27)=0,0,TRUNC($E$15*(G27*100-$F$15)^$G$15))</f>
        <v>689</v>
      </c>
      <c r="I27" s="29">
        <v>8.59</v>
      </c>
      <c r="J27" s="13">
        <f>IF(SUM(I27)=0,0,TRUNC($E$18*(I27-$F$18)^$G$18))</f>
        <v>438</v>
      </c>
      <c r="K27" s="29">
        <v>27.14</v>
      </c>
      <c r="L27" s="13">
        <f>IF(SUM(K27)=0,0,TRUNC($E$9*($F$9-K27)^$G$9))</f>
        <v>700</v>
      </c>
      <c r="M27" s="69" t="s">
        <v>49</v>
      </c>
      <c r="N27" s="13">
        <f>IF(SUM(M27)=0,0,TRUNC($E$17*(M27*100-$F$17)^$G$17))</f>
        <v>0</v>
      </c>
      <c r="O27" s="29"/>
      <c r="P27" s="13">
        <f>IF(SUM(O27)=0,0,TRUNC($E$20*(O27-$F$20)^$G$20))</f>
        <v>0</v>
      </c>
      <c r="Q27" s="31"/>
      <c r="R27" s="29"/>
      <c r="S27" s="13">
        <f>IF(SUM(Q27,R27)=0,0,TRUNC($E$11*($F$11-(Q27*60+R27))^$G$11))</f>
        <v>0</v>
      </c>
      <c r="T27" s="15">
        <f>F27+H27+J27+L27+N27+P27+S27</f>
        <v>2754</v>
      </c>
    </row>
    <row r="28" spans="1:20" ht="18.75" customHeight="1">
      <c r="A28" s="37"/>
      <c r="B28" s="61">
        <v>15</v>
      </c>
      <c r="C28" s="63" t="s">
        <v>131</v>
      </c>
      <c r="D28" s="59" t="s">
        <v>116</v>
      </c>
      <c r="E28" s="66" t="s">
        <v>158</v>
      </c>
      <c r="F28" t="s">
        <v>16</v>
      </c>
      <c r="K28" s="43"/>
      <c r="L28" t="s">
        <v>16</v>
      </c>
      <c r="M28" s="43" t="s">
        <v>154</v>
      </c>
      <c r="N28" t="s">
        <v>16</v>
      </c>
      <c r="S28" s="49">
        <f>ROUND((E28+K28+M28)/3,1)</f>
        <v>-0.6</v>
      </c>
      <c r="T28" s="49" t="s">
        <v>24</v>
      </c>
    </row>
    <row r="29" spans="1:20" ht="13">
      <c r="A29" s="39"/>
      <c r="B29" s="62"/>
      <c r="C29" s="64"/>
      <c r="D29" s="60"/>
      <c r="E29" s="29">
        <v>20.56</v>
      </c>
      <c r="F29" s="13">
        <f>IF(SUM(E29)=0,0,TRUNC($E$14*($F$14-E29)^$G$14))</f>
        <v>257</v>
      </c>
      <c r="G29" s="29">
        <v>1.5</v>
      </c>
      <c r="H29" s="13">
        <f>IF(SUM(G29)=0,0,TRUNC($E$15*(G29*100-$F$15)^$G$15))</f>
        <v>621</v>
      </c>
      <c r="I29" s="29">
        <v>9.5399999999999991</v>
      </c>
      <c r="J29" s="13">
        <f>IF(SUM(I29)=0,0,TRUNC($E$18*(I29-$F$18)^$G$18))</f>
        <v>499</v>
      </c>
      <c r="K29" s="29">
        <v>29.01</v>
      </c>
      <c r="L29" s="13">
        <f>IF(SUM(K29)=0,0,TRUNC($E$9*($F$9-K29)^$G$9))</f>
        <v>553</v>
      </c>
      <c r="M29" s="29">
        <v>4.12</v>
      </c>
      <c r="N29" s="13">
        <f>IF(SUM(M29)=0,0,TRUNC($E$17*(M29*100-$F$17)^$G$17))</f>
        <v>336</v>
      </c>
      <c r="O29" s="29" t="s">
        <v>178</v>
      </c>
      <c r="P29" s="13">
        <f>IF(SUM(O29)=0,0,TRUNC($E$20*(O29-$F$20)^$G$20))</f>
        <v>0</v>
      </c>
      <c r="Q29" s="31">
        <v>3</v>
      </c>
      <c r="R29" s="29">
        <v>19.510000000000002</v>
      </c>
      <c r="S29" s="13">
        <f>IF(SUM(Q29,R29)=0,0,TRUNC($E$11*($F$11-(Q29*60+R29))^$G$11))</f>
        <v>205</v>
      </c>
      <c r="T29" s="15">
        <f>F29+H29+J29+L29+N29+P29+S29</f>
        <v>2471</v>
      </c>
    </row>
    <row r="30" spans="1:20" ht="18.75" customHeight="1">
      <c r="A30" s="37"/>
      <c r="B30" s="61">
        <v>23</v>
      </c>
      <c r="C30" s="63" t="s">
        <v>132</v>
      </c>
      <c r="D30" s="59" t="s">
        <v>50</v>
      </c>
      <c r="E30" s="66" t="s">
        <v>156</v>
      </c>
      <c r="F30" t="s">
        <v>16</v>
      </c>
      <c r="K30" s="43"/>
      <c r="L30" t="s">
        <v>16</v>
      </c>
      <c r="M30" s="43" t="s">
        <v>175</v>
      </c>
      <c r="N30" t="s">
        <v>16</v>
      </c>
      <c r="S30" s="49">
        <f>ROUND((E30+K30+M30)/3,1)</f>
        <v>-0.4</v>
      </c>
      <c r="T30" s="49" t="s">
        <v>24</v>
      </c>
    </row>
    <row r="31" spans="1:20" ht="13">
      <c r="A31" s="39"/>
      <c r="B31" s="62"/>
      <c r="C31" s="64"/>
      <c r="D31" s="60"/>
      <c r="E31" s="29">
        <v>16.57</v>
      </c>
      <c r="F31" s="13">
        <f>IF(SUM(E31)=0,0,TRUNC($E$14*($F$14-E31)^$G$14))</f>
        <v>646</v>
      </c>
      <c r="G31" s="29">
        <v>1.47</v>
      </c>
      <c r="H31" s="13">
        <f>IF(SUM(G31)=0,0,TRUNC($E$15*(G31*100-$F$15)^$G$15))</f>
        <v>588</v>
      </c>
      <c r="I31" s="29">
        <v>12.5</v>
      </c>
      <c r="J31" s="13">
        <f>IF(SUM(I31)=0,0,TRUNC($E$18*(I31-$F$18)^$G$18))</f>
        <v>694</v>
      </c>
      <c r="K31" s="29">
        <v>28.17</v>
      </c>
      <c r="L31" s="13">
        <f>IF(SUM(K31)=0,0,TRUNC($E$9*($F$9-K31)^$G$9))</f>
        <v>617</v>
      </c>
      <c r="M31" s="30">
        <v>4.79</v>
      </c>
      <c r="N31" s="13">
        <f>IF(SUM(M31)=0,0,TRUNC($E$17*(M31*100-$F$17)^$G$17))</f>
        <v>503</v>
      </c>
      <c r="O31" s="29">
        <v>40.64</v>
      </c>
      <c r="P31" s="13">
        <f>IF(SUM(O31)=0,0,TRUNC($E$20*(O31-$F$20)^$G$20))</f>
        <v>680</v>
      </c>
      <c r="Q31" s="31">
        <v>2</v>
      </c>
      <c r="R31" s="29">
        <v>39.47</v>
      </c>
      <c r="S31" s="13">
        <f>IF(SUM(Q31,R31)=0,0,TRUNC($E$11*($F$11-(Q31*60+R31))^$G$11))</f>
        <v>579</v>
      </c>
      <c r="T31" s="15">
        <f>F31+H31+J31+L31+N31+P31+S31</f>
        <v>4307</v>
      </c>
    </row>
    <row r="32" spans="1:20" ht="18.75" customHeight="1">
      <c r="A32" s="37"/>
      <c r="B32" s="61">
        <v>28</v>
      </c>
      <c r="C32" s="63" t="s">
        <v>133</v>
      </c>
      <c r="D32" s="59" t="s">
        <v>6</v>
      </c>
      <c r="E32" s="66" t="s">
        <v>156</v>
      </c>
      <c r="F32" t="s">
        <v>16</v>
      </c>
      <c r="K32" s="43"/>
      <c r="L32" t="s">
        <v>16</v>
      </c>
      <c r="M32" s="44"/>
      <c r="N32" t="s">
        <v>16</v>
      </c>
      <c r="S32" s="49">
        <f>ROUND((E32+K32+M32)/3,1)</f>
        <v>-0.3</v>
      </c>
      <c r="T32" s="49" t="s">
        <v>24</v>
      </c>
    </row>
    <row r="33" spans="1:20" ht="13">
      <c r="A33" s="37"/>
      <c r="B33" s="62"/>
      <c r="C33" s="64"/>
      <c r="D33" s="60"/>
      <c r="E33" s="29">
        <v>17.440000000000001</v>
      </c>
      <c r="F33" s="13">
        <f>IF(SUM(E33)=0,0,TRUNC($E$14*($F$14-E33)^$G$14))</f>
        <v>548</v>
      </c>
      <c r="G33" s="29">
        <v>1.53</v>
      </c>
      <c r="H33" s="13">
        <f>IF(SUM(G33)=0,0,TRUNC($E$15*(G33*100-$F$15)^$G$15))</f>
        <v>655</v>
      </c>
      <c r="I33" s="29">
        <v>8.0299999999999994</v>
      </c>
      <c r="J33" s="13">
        <f>IF(SUM(I33)=0,0,TRUNC($E$18*(I33-$F$18)^$G$18))</f>
        <v>401</v>
      </c>
      <c r="K33" s="29">
        <v>28.7</v>
      </c>
      <c r="L33" s="13">
        <f>IF(SUM(K33)=0,0,TRUNC($E$9*($F$9-K33)^$G$9))</f>
        <v>577</v>
      </c>
      <c r="M33" s="73" t="s">
        <v>49</v>
      </c>
      <c r="N33" s="13">
        <f>IF(SUM(M33)=0,0,TRUNC($E$17*(M33*100-$F$17)^$G$17))</f>
        <v>0</v>
      </c>
      <c r="O33" s="29"/>
      <c r="P33" s="13">
        <f>IF(SUM(O33)=0,0,TRUNC($E$20*(O33-$F$20)^$G$20))</f>
        <v>0</v>
      </c>
      <c r="Q33" s="31"/>
      <c r="R33" s="29"/>
      <c r="S33" s="13">
        <f>IF(SUM(Q33,R33)=0,0,TRUNC($E$11*($F$11-(Q33*60+R33))^$G$11))</f>
        <v>0</v>
      </c>
      <c r="T33" s="15">
        <f>F33+H33+J33+L33+N33+P33+S33</f>
        <v>2181</v>
      </c>
    </row>
    <row r="34" spans="1:20">
      <c r="A34" s="37"/>
      <c r="B34" s="61">
        <v>3</v>
      </c>
      <c r="C34" s="70" t="s">
        <v>58</v>
      </c>
      <c r="D34" s="71" t="s">
        <v>5</v>
      </c>
      <c r="E34" s="66" t="s">
        <v>158</v>
      </c>
      <c r="F34" t="s">
        <v>16</v>
      </c>
      <c r="K34" s="43"/>
      <c r="L34" t="s">
        <v>16</v>
      </c>
      <c r="M34" s="43" t="s">
        <v>161</v>
      </c>
      <c r="N34" t="s">
        <v>16</v>
      </c>
      <c r="S34" s="49">
        <f>ROUND((E34+K34+M34)/3,1)</f>
        <v>-0.5</v>
      </c>
      <c r="T34" s="49" t="s">
        <v>24</v>
      </c>
    </row>
    <row r="35" spans="1:20" ht="13">
      <c r="A35" s="37"/>
      <c r="B35" s="62"/>
      <c r="C35" s="64"/>
      <c r="D35" s="60"/>
      <c r="E35" s="29">
        <v>18.21</v>
      </c>
      <c r="F35" s="13">
        <f>IF(SUM(E35)=0,0,TRUNC($E$14*($F$14-E35)^$G$14))</f>
        <v>467</v>
      </c>
      <c r="G35" s="29">
        <v>1.44</v>
      </c>
      <c r="H35" s="13">
        <f>IF(SUM(G35)=0,0,TRUNC($E$15*(G35*100-$F$15)^$G$15))</f>
        <v>555</v>
      </c>
      <c r="I35" s="29">
        <v>8.6300000000000008</v>
      </c>
      <c r="J35" s="13">
        <f>IF(SUM(I35)=0,0,TRUNC($E$18*(I35-$F$18)^$G$18))</f>
        <v>440</v>
      </c>
      <c r="K35" s="29">
        <v>26.66</v>
      </c>
      <c r="L35" s="13">
        <f>IF(SUM(K35)=0,0,TRUNC($E$9*($F$9-K35)^$G$9))</f>
        <v>740</v>
      </c>
      <c r="M35" s="30">
        <v>4.9800000000000004</v>
      </c>
      <c r="N35" s="13">
        <f>IF(SUM(M35)=0,0,TRUNC($E$17*(M35*100-$F$17)^$G$17))</f>
        <v>554</v>
      </c>
      <c r="O35" s="29">
        <v>20.56</v>
      </c>
      <c r="P35" s="13">
        <f>IF(SUM(O35)=0,0,TRUNC($E$20*(O35-$F$20)^$G$20))</f>
        <v>299</v>
      </c>
      <c r="Q35" s="31">
        <v>2</v>
      </c>
      <c r="R35" s="29">
        <v>39.6</v>
      </c>
      <c r="S35" s="13">
        <f>IF(SUM(Q35,R35)=0,0,TRUNC($E$11*($F$11-(Q35*60+R35))^$G$11))</f>
        <v>577</v>
      </c>
      <c r="T35" s="15">
        <f>F35+H35+J35+L35+N35+P35+S35</f>
        <v>3632</v>
      </c>
    </row>
    <row r="36" spans="1:20">
      <c r="A36" s="37"/>
      <c r="B36" s="101">
        <v>18</v>
      </c>
      <c r="C36" s="99" t="s">
        <v>71</v>
      </c>
      <c r="D36" s="97" t="s">
        <v>9</v>
      </c>
      <c r="E36" s="36"/>
      <c r="F36" t="s">
        <v>16</v>
      </c>
      <c r="K36" s="36"/>
      <c r="L36" t="s">
        <v>16</v>
      </c>
      <c r="M36" s="44"/>
      <c r="N36" t="s">
        <v>16</v>
      </c>
      <c r="S36" s="48">
        <f>ROUND((E36+K36+M36)/3,1)</f>
        <v>0</v>
      </c>
      <c r="T36" s="49" t="s">
        <v>24</v>
      </c>
    </row>
    <row r="37" spans="1:20" ht="11.25" customHeight="1">
      <c r="A37" s="39"/>
      <c r="B37" s="102"/>
      <c r="C37" s="100"/>
      <c r="D37" s="98"/>
      <c r="E37" s="67"/>
      <c r="F37" s="13">
        <f>IF(SUM(E37)=0,0,TRUNC($E$14*($F$14-E37)^$G$14))</f>
        <v>0</v>
      </c>
      <c r="G37" s="67"/>
      <c r="H37" s="13">
        <f>IF(SUM(G37)=0,0,TRUNC($E$15*(G37*100-$F$15)^$G$15))</f>
        <v>0</v>
      </c>
      <c r="I37" s="29"/>
      <c r="J37" s="13">
        <f>IF(SUM(I37)=0,0,TRUNC($E$18*(I37-$F$18)^$G$18))</f>
        <v>0</v>
      </c>
      <c r="K37" s="29"/>
      <c r="L37" s="13">
        <f>IF(SUM(K37)=0,0,TRUNC($E$9*($F$9-K37)^$G$9))</f>
        <v>0</v>
      </c>
      <c r="M37" s="29"/>
      <c r="N37" s="13">
        <f>IF(SUM(M37)=0,0,TRUNC($E$17*(M37*100-$F$17)^$G$17))</f>
        <v>0</v>
      </c>
      <c r="O37" s="29"/>
      <c r="P37" s="13">
        <f>IF(SUM(O37)=0,0,TRUNC($E$20*(O37-$F$20)^$G$20))</f>
        <v>0</v>
      </c>
      <c r="Q37" s="31"/>
      <c r="R37" s="29"/>
      <c r="S37" s="13">
        <f>IF(SUM(Q37,R37)=0,0,TRUNC($E$11*($F$11-(Q37*60+R37))^$G$11))</f>
        <v>0</v>
      </c>
      <c r="T37" s="15" t="s">
        <v>49</v>
      </c>
    </row>
  </sheetData>
  <mergeCells count="10">
    <mergeCell ref="D36:D37"/>
    <mergeCell ref="C36:C37"/>
    <mergeCell ref="B36:B37"/>
    <mergeCell ref="Q22:R22"/>
    <mergeCell ref="D24:D25"/>
    <mergeCell ref="C24:C25"/>
    <mergeCell ref="B24:B25"/>
    <mergeCell ref="D26:D27"/>
    <mergeCell ref="C26:C27"/>
    <mergeCell ref="B26:B27"/>
  </mergeCells>
  <phoneticPr fontId="0" type="noConversion"/>
  <pageMargins left="0.24" right="0.22" top="0.5" bottom="0.984251969" header="0.5" footer="0.5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workbookViewId="0">
      <selection activeCell="A33" sqref="A33"/>
    </sheetView>
  </sheetViews>
  <sheetFormatPr baseColWidth="10" defaultColWidth="9.08984375" defaultRowHeight="12.5"/>
  <cols>
    <col min="1" max="1" width="5.6328125" bestFit="1" customWidth="1"/>
    <col min="2" max="2" width="7.36328125" bestFit="1" customWidth="1"/>
    <col min="3" max="3" width="26.453125" customWidth="1"/>
    <col min="4" max="4" width="13.54296875" customWidth="1"/>
    <col min="5" max="5" width="8.36328125" bestFit="1" customWidth="1"/>
    <col min="6" max="6" width="6.453125" bestFit="1" customWidth="1"/>
    <col min="7" max="7" width="6.6328125" bestFit="1" customWidth="1"/>
    <col min="8" max="8" width="7.08984375" customWidth="1"/>
    <col min="9" max="10" width="6.453125" bestFit="1" customWidth="1"/>
    <col min="11" max="11" width="5.6328125" bestFit="1" customWidth="1"/>
    <col min="12" max="12" width="6.453125" bestFit="1" customWidth="1"/>
    <col min="13" max="13" width="7.90625" bestFit="1" customWidth="1"/>
    <col min="14" max="14" width="7.453125" customWidth="1"/>
    <col min="15" max="15" width="6.08984375" customWidth="1"/>
    <col min="16" max="16" width="7.90625" customWidth="1"/>
    <col min="17" max="17" width="5" customWidth="1"/>
    <col min="18" max="18" width="5.453125" bestFit="1" customWidth="1"/>
    <col min="19" max="19" width="7.6328125" customWidth="1"/>
    <col min="20" max="20" width="6.54296875" bestFit="1" customWidth="1"/>
    <col min="21" max="21" width="6.453125" bestFit="1" customWidth="1"/>
    <col min="22" max="22" width="6.36328125" customWidth="1"/>
  </cols>
  <sheetData>
    <row r="1" spans="2:12" ht="18">
      <c r="B1" s="18" t="s">
        <v>14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12</v>
      </c>
      <c r="D4" s="16"/>
      <c r="E4" s="17"/>
    </row>
    <row r="5" spans="2:12" ht="13">
      <c r="C5" s="20" t="s">
        <v>28</v>
      </c>
      <c r="D5" s="16"/>
      <c r="E5" s="17"/>
    </row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I12" s="9"/>
      <c r="J12" s="9"/>
      <c r="K12" s="9"/>
      <c r="L12" s="9"/>
    </row>
    <row r="13" spans="2:12" hidden="1">
      <c r="D13" s="9" t="s">
        <v>81</v>
      </c>
      <c r="E13" s="9">
        <v>12.209199999999999</v>
      </c>
      <c r="F13" s="9">
        <v>22</v>
      </c>
      <c r="G13" s="9">
        <v>1.835</v>
      </c>
      <c r="I13" s="9"/>
      <c r="J13" s="9"/>
      <c r="K13" s="9"/>
      <c r="L13" s="9"/>
    </row>
    <row r="14" spans="2:12" ht="12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I16" s="9"/>
      <c r="J16" s="9"/>
      <c r="K16" s="9"/>
      <c r="L16" s="9"/>
    </row>
    <row r="17" spans="1:20" hidden="1">
      <c r="D17" s="9" t="s">
        <v>30</v>
      </c>
      <c r="E17" s="9">
        <v>0.188807</v>
      </c>
      <c r="F17" s="9">
        <v>210</v>
      </c>
      <c r="G17" s="9">
        <v>1.41</v>
      </c>
      <c r="I17" s="9"/>
      <c r="J17" s="9"/>
      <c r="K17" s="9"/>
      <c r="L17" s="9"/>
    </row>
    <row r="18" spans="1:20" hidden="1">
      <c r="D18" s="9" t="s">
        <v>31</v>
      </c>
      <c r="E18" s="9">
        <v>56.021099999999997</v>
      </c>
      <c r="F18" s="9">
        <v>1.5</v>
      </c>
      <c r="G18" s="9">
        <v>1.05</v>
      </c>
      <c r="I18" s="9"/>
      <c r="J18" s="9"/>
      <c r="K18" s="9"/>
      <c r="L18" s="9"/>
    </row>
    <row r="19" spans="1:20" hidden="1">
      <c r="D19" s="9" t="s">
        <v>32</v>
      </c>
      <c r="E19" s="9">
        <v>12.331099999999999</v>
      </c>
      <c r="F19" s="9">
        <v>3</v>
      </c>
      <c r="G19" s="9">
        <v>1.1000000000000001</v>
      </c>
      <c r="I19" s="9"/>
      <c r="J19" s="9"/>
      <c r="K19" s="9"/>
      <c r="L19" s="9"/>
    </row>
    <row r="20" spans="1:20" hidden="1">
      <c r="D20" s="9" t="s">
        <v>33</v>
      </c>
      <c r="E20" s="9">
        <v>15.9803</v>
      </c>
      <c r="F20" s="9">
        <v>3.8</v>
      </c>
      <c r="G20" s="9">
        <v>1.04</v>
      </c>
    </row>
    <row r="21" spans="1:20" ht="15.5" hidden="1">
      <c r="E21" s="1"/>
      <c r="F21" s="2"/>
      <c r="G21" s="2"/>
      <c r="H21" s="2"/>
    </row>
    <row r="22" spans="1:20" ht="12.75" customHeight="1">
      <c r="E22" s="11" t="s">
        <v>78</v>
      </c>
      <c r="F22" s="12" t="s">
        <v>34</v>
      </c>
      <c r="G22" s="11" t="s">
        <v>83</v>
      </c>
      <c r="H22" s="12" t="s">
        <v>34</v>
      </c>
      <c r="I22" s="11" t="s">
        <v>31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37"/>
      <c r="C24" s="37"/>
      <c r="D24" s="38"/>
      <c r="E24" s="36"/>
      <c r="F24" t="s">
        <v>16</v>
      </c>
      <c r="K24" s="36"/>
      <c r="L24" t="s">
        <v>16</v>
      </c>
      <c r="M24" s="43" t="s">
        <v>156</v>
      </c>
      <c r="N24" t="s">
        <v>16</v>
      </c>
      <c r="S24" s="48">
        <f>ROUND((E24+K24+M24)/3,1)</f>
        <v>-0.3</v>
      </c>
      <c r="T24" s="49" t="s">
        <v>24</v>
      </c>
    </row>
    <row r="25" spans="1:20" ht="13">
      <c r="A25" s="39">
        <v>1</v>
      </c>
      <c r="B25" s="37">
        <v>6</v>
      </c>
      <c r="C25" s="37" t="s">
        <v>72</v>
      </c>
      <c r="D25" s="40" t="s">
        <v>136</v>
      </c>
      <c r="E25" s="29">
        <v>15.16</v>
      </c>
      <c r="F25" s="13">
        <f>IF(SUM(E25)=0,0,TRUNC($E$14*($F$14-E25)^$G$14))</f>
        <v>821</v>
      </c>
      <c r="G25" s="29">
        <v>1.56</v>
      </c>
      <c r="H25" s="13">
        <f>IF(SUM(G25)=0,0,TRUNC($E$15*(G25*100-$F$15)^$G$15))</f>
        <v>689</v>
      </c>
      <c r="I25" s="29">
        <v>10.92</v>
      </c>
      <c r="J25" s="13">
        <f>IF(SUM(I25)=0,0,TRUNC($E$18*(I25-$F$18)^$G$18))</f>
        <v>590</v>
      </c>
      <c r="K25" s="29">
        <v>27.94</v>
      </c>
      <c r="L25" s="13">
        <f>IF(SUM(K25)=0,0,TRUNC($E$9*($F$9-K25)^$G$9))</f>
        <v>636</v>
      </c>
      <c r="M25" s="29">
        <v>5</v>
      </c>
      <c r="N25" s="13">
        <f>IF(SUM(M25)=0,0,TRUNC($E$17*(M25*100-$F$17)^$G$17))</f>
        <v>559</v>
      </c>
      <c r="O25" s="29">
        <v>34.950000000000003</v>
      </c>
      <c r="P25" s="13">
        <f>IF(SUM(O25)=0,0,TRUNC($E$20*(O25-$F$20)^$G$20))</f>
        <v>571</v>
      </c>
      <c r="Q25" s="31">
        <v>2</v>
      </c>
      <c r="R25" s="29">
        <v>36.590000000000003</v>
      </c>
      <c r="S25" s="13">
        <f>IF(SUM(Q25,R25)=0,0,TRUNC($E$11*($F$11-(Q25*60+R25))^$G$11))</f>
        <v>613</v>
      </c>
      <c r="T25" s="15">
        <f>F25+H25+J25+L25+N25+P25+S25</f>
        <v>4479</v>
      </c>
    </row>
    <row r="26" spans="1:20" ht="18.75" customHeight="1">
      <c r="A26" s="37"/>
      <c r="B26" s="37"/>
      <c r="C26" s="37"/>
      <c r="D26" s="38"/>
      <c r="E26" s="36"/>
      <c r="F26" t="s">
        <v>16</v>
      </c>
      <c r="K26" s="36"/>
      <c r="L26" t="s">
        <v>16</v>
      </c>
      <c r="M26" s="43" t="s">
        <v>160</v>
      </c>
      <c r="N26" t="s">
        <v>16</v>
      </c>
      <c r="S26" s="48">
        <f>ROUND((E26+K26+M26)/3,1)</f>
        <v>0.1</v>
      </c>
      <c r="T26" s="49" t="s">
        <v>24</v>
      </c>
    </row>
    <row r="27" spans="1:20" ht="13">
      <c r="A27" s="39">
        <v>2</v>
      </c>
      <c r="B27" s="37">
        <v>4</v>
      </c>
      <c r="C27" s="37" t="s">
        <v>85</v>
      </c>
      <c r="D27" s="40" t="s">
        <v>5</v>
      </c>
      <c r="E27" s="29">
        <v>16.260000000000002</v>
      </c>
      <c r="F27" s="13">
        <f>IF(SUM(E27)=0,0,TRUNC($E$14*($F$14-E27)^$G$14))</f>
        <v>683</v>
      </c>
      <c r="G27" s="29">
        <v>1.47</v>
      </c>
      <c r="H27" s="13">
        <f>IF(SUM(G27)=0,0,TRUNC($E$15*(G27*100-$F$15)^$G$15))</f>
        <v>588</v>
      </c>
      <c r="I27" s="29">
        <v>10.78</v>
      </c>
      <c r="J27" s="13">
        <f>IF(SUM(I27)=0,0,TRUNC($E$18*(I27-$F$18)^$G$18))</f>
        <v>581</v>
      </c>
      <c r="K27" s="29">
        <v>26.66</v>
      </c>
      <c r="L27" s="13">
        <f>IF(SUM(K27)=0,0,TRUNC($E$9*($F$9-K27)^$G$9))</f>
        <v>740</v>
      </c>
      <c r="M27" s="29">
        <v>4.99</v>
      </c>
      <c r="N27" s="13">
        <f>IF(SUM(M27)=0,0,TRUNC($E$17*(M27*100-$F$17)^$G$17))</f>
        <v>557</v>
      </c>
      <c r="O27" s="29">
        <v>29.92</v>
      </c>
      <c r="P27" s="13">
        <f>IF(SUM(O27)=0,0,TRUNC($E$20*(O27-$F$20)^$G$20))</f>
        <v>475</v>
      </c>
      <c r="Q27" s="31">
        <v>2</v>
      </c>
      <c r="R27" s="29">
        <v>34.96</v>
      </c>
      <c r="S27" s="13">
        <f>IF(SUM(Q27,R27)=0,0,TRUNC($E$11*($F$11-(Q27*60+R27))^$G$11))</f>
        <v>632</v>
      </c>
      <c r="T27" s="15">
        <f>F27+H27+J27+L27+N27+P27+S27</f>
        <v>4256</v>
      </c>
    </row>
    <row r="28" spans="1:20">
      <c r="A28" s="37"/>
      <c r="B28" s="37"/>
      <c r="C28" s="37"/>
      <c r="D28" s="38"/>
      <c r="E28" s="36"/>
      <c r="F28" t="s">
        <v>16</v>
      </c>
      <c r="K28" s="36"/>
      <c r="L28" t="s">
        <v>16</v>
      </c>
      <c r="M28" s="28"/>
      <c r="N28" t="s">
        <v>16</v>
      </c>
      <c r="S28" s="47"/>
    </row>
    <row r="29" spans="1:20" ht="13">
      <c r="A29" s="39"/>
      <c r="B29" s="37">
        <v>33</v>
      </c>
      <c r="C29" s="37" t="s">
        <v>84</v>
      </c>
      <c r="D29" s="40" t="s">
        <v>1</v>
      </c>
      <c r="E29" s="29">
        <v>15.14</v>
      </c>
      <c r="F29" s="13">
        <f>IF(SUM(E29)=0,0,TRUNC($E$14*($F$14-E29)^$G$14))</f>
        <v>823</v>
      </c>
      <c r="G29" s="67" t="s">
        <v>49</v>
      </c>
      <c r="H29" s="13">
        <f>IF(SUM(G29)=0,0,TRUNC($E$15*(G29*100-$F$15)^$G$15))</f>
        <v>0</v>
      </c>
      <c r="I29" s="29"/>
      <c r="J29" s="13">
        <f>IF(SUM(I29)=0,0,TRUNC($E$18*(I29-$F$18)^$G$18))</f>
        <v>0</v>
      </c>
      <c r="K29" s="29"/>
      <c r="L29" s="13">
        <f>IF(SUM(K29)=0,0,TRUNC($E$9*($F$9-K29)^$G$9))</f>
        <v>0</v>
      </c>
      <c r="M29" s="45"/>
      <c r="N29" s="13">
        <f>IF(SUM(M29)=0,0,TRUNC($E$17*(M29*100-$F$17)^$G$17))</f>
        <v>0</v>
      </c>
      <c r="O29" s="45"/>
      <c r="P29" s="13">
        <f>IF(SUM(O29)=0,0,TRUNC($E$20*(O29-$F$20)^$G$20))</f>
        <v>0</v>
      </c>
      <c r="Q29" s="46"/>
      <c r="R29" s="29"/>
      <c r="S29" s="13">
        <f>IF(SUM(Q29,R29)=0,0,TRUNC($E$11*($F$11-(Q29*60+R29))^$G$11))</f>
        <v>0</v>
      </c>
      <c r="T29" s="68">
        <v>823</v>
      </c>
    </row>
    <row r="30" spans="1:20">
      <c r="A30" s="37"/>
      <c r="B30" s="37"/>
      <c r="C30" s="37"/>
      <c r="D30" s="38"/>
      <c r="E30" s="66" t="s">
        <v>153</v>
      </c>
      <c r="F30" t="s">
        <v>16</v>
      </c>
      <c r="K30" s="36"/>
      <c r="L30" t="s">
        <v>16</v>
      </c>
      <c r="M30" s="44"/>
      <c r="N30" t="s">
        <v>16</v>
      </c>
      <c r="S30" s="48">
        <f>ROUND((E30+K30+M30)/3,1)</f>
        <v>-0.2</v>
      </c>
      <c r="T30" s="49" t="s">
        <v>24</v>
      </c>
    </row>
    <row r="31" spans="1:20" ht="13">
      <c r="A31" s="39"/>
      <c r="B31" s="37">
        <v>2</v>
      </c>
      <c r="C31" s="37" t="s">
        <v>134</v>
      </c>
      <c r="D31" s="40" t="s">
        <v>135</v>
      </c>
      <c r="E31" s="67"/>
      <c r="F31" s="13">
        <f>IF(SUM(E31)=0,0,TRUNC($E$14*($F$14-E31)^$G$14))</f>
        <v>0</v>
      </c>
      <c r="G31" s="67"/>
      <c r="H31" s="13">
        <f>IF(SUM(G31)=0,0,TRUNC($E$15*(G31*100-$F$15)^$G$15))</f>
        <v>0</v>
      </c>
      <c r="I31" s="29"/>
      <c r="J31" s="13">
        <f>IF(SUM(I31)=0,0,TRUNC($E$18*(I31-$F$18)^$G$18))</f>
        <v>0</v>
      </c>
      <c r="K31" s="29"/>
      <c r="L31" s="13">
        <f>IF(SUM(K31)=0,0,TRUNC($E$9*($F$9-K31)^$G$9))</f>
        <v>0</v>
      </c>
      <c r="M31" s="29"/>
      <c r="N31" s="13">
        <f>IF(SUM(M31)=0,0,TRUNC($E$17*(M31*100-$F$17)^$G$17))</f>
        <v>0</v>
      </c>
      <c r="O31" s="29"/>
      <c r="P31" s="13">
        <f>IF(SUM(O31)=0,0,TRUNC($E$20*(O31-$F$20)^$G$20))</f>
        <v>0</v>
      </c>
      <c r="Q31" s="31"/>
      <c r="R31" s="29"/>
      <c r="S31" s="13">
        <f>IF(SUM(Q31,R31)=0,0,TRUNC($E$11*($F$11-(Q31*60+R31))^$G$11))</f>
        <v>0</v>
      </c>
      <c r="T31" s="15" t="s">
        <v>49</v>
      </c>
    </row>
  </sheetData>
  <mergeCells count="1">
    <mergeCell ref="Q22:R22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opLeftCell="A4" zoomScale="85" workbookViewId="0">
      <selection activeCell="K25" sqref="K25"/>
    </sheetView>
  </sheetViews>
  <sheetFormatPr baseColWidth="10" defaultColWidth="9.08984375" defaultRowHeight="12.5"/>
  <cols>
    <col min="1" max="1" width="5.6328125" bestFit="1" customWidth="1"/>
    <col min="2" max="2" width="9.90625" bestFit="1" customWidth="1"/>
    <col min="3" max="3" width="26.453125" customWidth="1"/>
    <col min="4" max="4" width="18.90625" customWidth="1"/>
    <col min="5" max="5" width="9.36328125" customWidth="1"/>
    <col min="6" max="6" width="6.81640625" bestFit="1" customWidth="1"/>
    <col min="7" max="7" width="6.6328125" bestFit="1" customWidth="1"/>
    <col min="8" max="8" width="7.08984375" customWidth="1"/>
    <col min="9" max="9" width="6.453125" bestFit="1" customWidth="1"/>
    <col min="10" max="10" width="6.81640625" bestFit="1" customWidth="1"/>
    <col min="11" max="11" width="5.6328125" bestFit="1" customWidth="1"/>
    <col min="12" max="12" width="6.81640625" bestFit="1" customWidth="1"/>
    <col min="13" max="13" width="7.90625" bestFit="1" customWidth="1"/>
    <col min="14" max="14" width="7.453125" customWidth="1"/>
    <col min="15" max="15" width="6.90625" customWidth="1"/>
    <col min="16" max="16" width="7.90625" customWidth="1"/>
    <col min="17" max="17" width="5.453125" customWidth="1"/>
    <col min="18" max="18" width="5.6328125" customWidth="1"/>
    <col min="19" max="19" width="7.6328125" customWidth="1"/>
    <col min="20" max="20" width="5.453125" bestFit="1" customWidth="1"/>
    <col min="21" max="21" width="6.453125" bestFit="1" customWidth="1"/>
    <col min="22" max="22" width="6.36328125" customWidth="1"/>
  </cols>
  <sheetData>
    <row r="1" spans="2:12" ht="18">
      <c r="B1" s="18" t="s">
        <v>87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18</v>
      </c>
      <c r="D4" s="16"/>
      <c r="E4" s="17"/>
    </row>
    <row r="5" spans="2:12" ht="13">
      <c r="C5" s="20" t="s">
        <v>17</v>
      </c>
      <c r="D5" s="16"/>
      <c r="E5" s="17"/>
    </row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I12" s="9"/>
      <c r="J12" s="9"/>
      <c r="K12" s="9"/>
      <c r="L12" s="9"/>
    </row>
    <row r="13" spans="2:12" hidden="1">
      <c r="D13" s="9" t="s">
        <v>81</v>
      </c>
      <c r="E13" s="9">
        <v>12.209199999999999</v>
      </c>
      <c r="F13" s="9">
        <v>22</v>
      </c>
      <c r="G13" s="9">
        <v>1.835</v>
      </c>
      <c r="I13" s="9"/>
      <c r="J13" s="9"/>
      <c r="K13" s="9"/>
      <c r="L13" s="9"/>
    </row>
    <row r="14" spans="2:12" ht="12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I16" s="9"/>
      <c r="J16" s="9"/>
      <c r="K16" s="9"/>
      <c r="L16" s="9"/>
    </row>
    <row r="17" spans="1:21" hidden="1">
      <c r="D17" s="9" t="s">
        <v>30</v>
      </c>
      <c r="E17" s="9">
        <v>0.188807</v>
      </c>
      <c r="F17" s="9">
        <v>210</v>
      </c>
      <c r="G17" s="9">
        <v>1.41</v>
      </c>
      <c r="I17" s="9"/>
      <c r="J17" s="9"/>
      <c r="K17" s="9"/>
      <c r="L17" s="9"/>
    </row>
    <row r="18" spans="1:21" hidden="1">
      <c r="D18" s="9" t="s">
        <v>31</v>
      </c>
      <c r="E18" s="9">
        <v>56.021099999999997</v>
      </c>
      <c r="F18" s="9">
        <v>1.5</v>
      </c>
      <c r="G18" s="9">
        <v>1.05</v>
      </c>
      <c r="I18" s="9"/>
      <c r="J18" s="9"/>
      <c r="K18" s="9"/>
      <c r="L18" s="9"/>
    </row>
    <row r="19" spans="1:21" hidden="1">
      <c r="D19" s="9" t="s">
        <v>32</v>
      </c>
      <c r="E19" s="9">
        <v>12.331099999999999</v>
      </c>
      <c r="F19" s="9">
        <v>3</v>
      </c>
      <c r="G19" s="9">
        <v>1.1000000000000001</v>
      </c>
      <c r="I19" s="9"/>
      <c r="J19" s="9"/>
      <c r="K19" s="9"/>
      <c r="L19" s="9"/>
    </row>
    <row r="20" spans="1:21" hidden="1">
      <c r="D20" s="9" t="s">
        <v>33</v>
      </c>
      <c r="E20" s="9">
        <v>15.9803</v>
      </c>
      <c r="F20" s="9">
        <v>3.8</v>
      </c>
      <c r="G20" s="9">
        <v>1.04</v>
      </c>
    </row>
    <row r="21" spans="1:21" ht="15.5" hidden="1">
      <c r="E21" s="1"/>
      <c r="F21" s="2"/>
      <c r="G21" s="2"/>
      <c r="H21" s="2"/>
    </row>
    <row r="22" spans="1:21" ht="12.75" customHeight="1">
      <c r="E22" s="11" t="s">
        <v>78</v>
      </c>
      <c r="F22" s="58" t="s">
        <v>34</v>
      </c>
      <c r="G22" s="11" t="s">
        <v>83</v>
      </c>
      <c r="H22" s="12" t="s">
        <v>34</v>
      </c>
      <c r="I22" s="11" t="s">
        <v>31</v>
      </c>
      <c r="J22" s="58" t="s">
        <v>34</v>
      </c>
      <c r="K22" s="11" t="s">
        <v>100</v>
      </c>
      <c r="L22" s="58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1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1" ht="18.75" customHeight="1">
      <c r="A24" s="37"/>
      <c r="B24" s="37"/>
      <c r="C24" s="37"/>
      <c r="D24" s="38"/>
      <c r="E24" s="36" t="s">
        <v>159</v>
      </c>
      <c r="F24" t="s">
        <v>16</v>
      </c>
      <c r="K24" s="36" t="s">
        <v>161</v>
      </c>
      <c r="L24" t="s">
        <v>16</v>
      </c>
      <c r="M24" s="43" t="s">
        <v>175</v>
      </c>
      <c r="N24" t="s">
        <v>16</v>
      </c>
      <c r="S24" s="48">
        <f>ROUND((E24+K24+M24)/3,1)</f>
        <v>-0.7</v>
      </c>
      <c r="T24" s="15"/>
    </row>
    <row r="25" spans="1:21" ht="13">
      <c r="A25" s="39">
        <v>1</v>
      </c>
      <c r="B25" s="37">
        <v>38</v>
      </c>
      <c r="C25" s="37" t="s">
        <v>90</v>
      </c>
      <c r="D25" s="40" t="s">
        <v>142</v>
      </c>
      <c r="E25" s="29">
        <v>13.77</v>
      </c>
      <c r="F25" s="13">
        <f>IF(SUM(E25)=0,0,TRUNC($E$14*($F$14-E25)^$G$14))</f>
        <v>1011</v>
      </c>
      <c r="G25" s="29">
        <v>1.62</v>
      </c>
      <c r="H25" s="13">
        <f>IF(SUM(G25)=0,0,TRUNC($E$15*(G25*100-$F$15)^$G$15))</f>
        <v>759</v>
      </c>
      <c r="I25" s="29">
        <v>13.5</v>
      </c>
      <c r="J25" s="13">
        <f>IF(SUM(I25)=0,0,TRUNC($E$18*(I25-$F$18)^$G$18))</f>
        <v>761</v>
      </c>
      <c r="K25" s="29">
        <v>24.04</v>
      </c>
      <c r="L25" s="13">
        <f>IF(SUM(K25)=0,0,TRUNC($E$9*($F$9-K25)^$G$9))</f>
        <v>977</v>
      </c>
      <c r="M25" s="29">
        <v>5.7</v>
      </c>
      <c r="N25" s="13">
        <f>IF(SUM(M25)=0,0,TRUNC($E$17*(M25*100-$F$17)^$G$17))</f>
        <v>759</v>
      </c>
      <c r="O25" s="29">
        <v>44.73</v>
      </c>
      <c r="P25" s="13">
        <f>IF(SUM(O25)=0,0,TRUNC($E$20*(O25-$F$20)^$G$20))</f>
        <v>758</v>
      </c>
      <c r="Q25" s="31">
        <v>2</v>
      </c>
      <c r="R25" s="50">
        <v>42.06</v>
      </c>
      <c r="S25" s="13">
        <f>IF(SUM(Q25,R25)=0,0,TRUNC($E$11*($F$11-(Q25*60+R25))^$G$11))</f>
        <v>549</v>
      </c>
      <c r="T25" s="15">
        <f>F25+H25+J25+L25+N25+P25+S25</f>
        <v>5574</v>
      </c>
    </row>
    <row r="26" spans="1:21" ht="18.75" customHeight="1" thickBot="1">
      <c r="A26" s="37"/>
      <c r="B26" s="37"/>
      <c r="C26" s="37"/>
      <c r="D26" s="38"/>
      <c r="E26" s="36" t="s">
        <v>159</v>
      </c>
      <c r="F26" t="s">
        <v>16</v>
      </c>
      <c r="K26" s="36"/>
      <c r="L26" t="s">
        <v>16</v>
      </c>
      <c r="M26" s="43" t="s">
        <v>162</v>
      </c>
      <c r="N26" t="s">
        <v>16</v>
      </c>
      <c r="S26" s="48">
        <f>ROUND((E26+K26+M26)/3,1)</f>
        <v>-0.3</v>
      </c>
      <c r="T26" s="49" t="s">
        <v>24</v>
      </c>
    </row>
    <row r="27" spans="1:21" ht="15" thickBot="1">
      <c r="A27" s="39">
        <v>2</v>
      </c>
      <c r="B27" s="37">
        <v>27</v>
      </c>
      <c r="C27" s="37" t="s">
        <v>140</v>
      </c>
      <c r="D27" s="40" t="s">
        <v>112</v>
      </c>
      <c r="E27" s="29">
        <v>15.26</v>
      </c>
      <c r="F27" s="13">
        <f>IF(SUM(E27)=0,0,TRUNC($E$14*($F$14-E27)^$G$14))</f>
        <v>808</v>
      </c>
      <c r="G27" s="29">
        <v>1.68</v>
      </c>
      <c r="H27" s="13">
        <f>IF(SUM(G27)=0,0,TRUNC($E$15*(G27*100-$F$15)^$G$15))</f>
        <v>830</v>
      </c>
      <c r="I27" s="29">
        <v>9.27</v>
      </c>
      <c r="J27" s="13">
        <f>IF(SUM(I27)=0,0,TRUNC($E$18*(I27-$F$18)^$G$18))</f>
        <v>482</v>
      </c>
      <c r="K27" s="29">
        <v>26.24</v>
      </c>
      <c r="L27" s="13">
        <f>IF(SUM(K27)=0,0,TRUNC($E$9*($F$9-K27)^$G$9))</f>
        <v>776</v>
      </c>
      <c r="M27" s="29">
        <v>5.34</v>
      </c>
      <c r="N27" s="13">
        <f>IF(SUM(M27)=0,0,TRUNC($E$17*(M27*100-$F$17)^$G$17))</f>
        <v>654</v>
      </c>
      <c r="O27" s="29">
        <v>25.33</v>
      </c>
      <c r="P27" s="13">
        <f>IF(SUM(O27)=0,0,TRUNC($E$20*(O27-$F$20)^$G$20))</f>
        <v>389</v>
      </c>
      <c r="Q27" s="31">
        <v>2</v>
      </c>
      <c r="R27" s="50">
        <v>15.88</v>
      </c>
      <c r="S27" s="13">
        <f>IF(SUM(Q27,R27)=0,0,TRUNC($E$11*($F$11-(Q27*60+R27))^$G$11))</f>
        <v>880</v>
      </c>
      <c r="T27" s="15">
        <f>F27+H27+J27+L27+N27+P27+S27</f>
        <v>4819</v>
      </c>
      <c r="U27" s="65"/>
    </row>
    <row r="28" spans="1:21" ht="18.75" customHeight="1">
      <c r="A28" s="37"/>
      <c r="B28" s="37"/>
      <c r="C28" s="37"/>
      <c r="D28" s="38"/>
      <c r="E28" s="36" t="s">
        <v>159</v>
      </c>
      <c r="F28" t="s">
        <v>16</v>
      </c>
      <c r="K28" s="36"/>
      <c r="L28" t="s">
        <v>16</v>
      </c>
      <c r="M28" s="43" t="s">
        <v>176</v>
      </c>
      <c r="N28" t="s">
        <v>16</v>
      </c>
      <c r="S28" s="48">
        <f>ROUND((E28+K28+M28)/3,1)</f>
        <v>-0.2</v>
      </c>
      <c r="T28" s="49" t="s">
        <v>24</v>
      </c>
    </row>
    <row r="29" spans="1:21" ht="13">
      <c r="A29" s="39">
        <v>3</v>
      </c>
      <c r="B29" s="37">
        <v>22</v>
      </c>
      <c r="C29" s="37" t="s">
        <v>139</v>
      </c>
      <c r="D29" s="40" t="s">
        <v>117</v>
      </c>
      <c r="E29" s="29">
        <v>16.489999999999998</v>
      </c>
      <c r="F29" s="13">
        <f>IF(SUM(E29)=0,0,TRUNC($E$14*($F$14-E29)^$G$14))</f>
        <v>655</v>
      </c>
      <c r="G29" s="29">
        <v>1.59</v>
      </c>
      <c r="H29" s="13">
        <f>IF(SUM(G29)=0,0,TRUNC($E$15*(G29*100-$F$15)^$G$15))</f>
        <v>724</v>
      </c>
      <c r="I29" s="29">
        <v>8.82</v>
      </c>
      <c r="J29" s="13">
        <f>IF(SUM(I29)=0,0,TRUNC($E$18*(I29-$F$18)^$G$18))</f>
        <v>452</v>
      </c>
      <c r="K29" s="29">
        <v>27.18</v>
      </c>
      <c r="L29" s="13">
        <f>IF(SUM(K29)=0,0,TRUNC($E$9*($F$9-K29)^$G$9))</f>
        <v>697</v>
      </c>
      <c r="M29" s="29">
        <v>5.14</v>
      </c>
      <c r="N29" s="13">
        <f>IF(SUM(M29)=0,0,TRUNC($E$17*(M29*100-$F$17)^$G$17))</f>
        <v>598</v>
      </c>
      <c r="O29" s="29">
        <v>36.58</v>
      </c>
      <c r="P29" s="13">
        <f>IF(SUM(O29)=0,0,TRUNC($E$20*(O29-$F$20)^$G$20))</f>
        <v>602</v>
      </c>
      <c r="Q29" s="31">
        <v>2</v>
      </c>
      <c r="R29" s="50">
        <v>39.94</v>
      </c>
      <c r="S29" s="13">
        <f>IF(SUM(Q29,R29)=0,0,TRUNC($E$11*($F$11-(Q29*60+R29))^$G$11))</f>
        <v>574</v>
      </c>
      <c r="T29" s="15">
        <f>F29+H29+J29+L29+N29+P29+S29</f>
        <v>4302</v>
      </c>
    </row>
    <row r="30" spans="1:21">
      <c r="A30" s="37"/>
      <c r="B30" s="37"/>
      <c r="C30" s="37"/>
      <c r="D30" s="38"/>
      <c r="E30" s="36" t="s">
        <v>159</v>
      </c>
      <c r="F30" t="s">
        <v>16</v>
      </c>
      <c r="K30" s="36"/>
      <c r="L30" t="s">
        <v>16</v>
      </c>
      <c r="M30" s="43" t="s">
        <v>171</v>
      </c>
      <c r="N30" t="s">
        <v>16</v>
      </c>
      <c r="T30" s="37"/>
    </row>
    <row r="31" spans="1:21" ht="13">
      <c r="A31" s="39">
        <v>4</v>
      </c>
      <c r="B31" s="37">
        <v>8</v>
      </c>
      <c r="C31" s="37" t="s">
        <v>137</v>
      </c>
      <c r="D31" s="40" t="s">
        <v>111</v>
      </c>
      <c r="E31" s="29">
        <v>16</v>
      </c>
      <c r="F31" s="13">
        <f>IF(SUM(E31)=0,0,TRUNC($E$14*($F$14-E31)^$G$14))</f>
        <v>714</v>
      </c>
      <c r="G31" s="29">
        <v>1.59</v>
      </c>
      <c r="H31" s="13">
        <f>IF(SUM(G31)=0,0,TRUNC($E$15*(G31*100-$F$15)^$G$15))</f>
        <v>724</v>
      </c>
      <c r="I31" s="29">
        <v>9.4499999999999993</v>
      </c>
      <c r="J31" s="13">
        <f>IF(SUM(I31)=0,0,TRUNC($E$18*(I31-$F$18)^$G$18))</f>
        <v>494</v>
      </c>
      <c r="K31" s="29">
        <v>27.14</v>
      </c>
      <c r="L31" s="13">
        <f>IF(SUM(K31)=0,0,TRUNC($E$9*($F$9-K31)^$G$9))</f>
        <v>700</v>
      </c>
      <c r="M31" s="45">
        <v>5.0999999999999996</v>
      </c>
      <c r="N31" s="13">
        <f>IF(SUM(M31)=0,0,TRUNC($E$17*(M31*100-$F$17)^$G$17))</f>
        <v>587</v>
      </c>
      <c r="O31" s="45">
        <v>29.12</v>
      </c>
      <c r="P31" s="13">
        <f>IF(SUM(O31)=0,0,TRUNC($E$20*(O31-$F$20)^$G$20))</f>
        <v>460</v>
      </c>
      <c r="Q31" s="46">
        <v>2</v>
      </c>
      <c r="R31" s="50">
        <v>55.71</v>
      </c>
      <c r="S31" s="13">
        <f>IF(SUM(Q31,R31)=0,0,TRUNC($E$11*($F$11-(Q31*60+R31))^$G$11))</f>
        <v>406</v>
      </c>
      <c r="T31" s="15">
        <f t="shared" ref="T31" si="0">F31+H31+J31+L31+N31+P31+S31</f>
        <v>4085</v>
      </c>
    </row>
    <row r="32" spans="1:21">
      <c r="A32" s="37"/>
      <c r="B32" s="37"/>
      <c r="C32" s="37"/>
      <c r="D32" s="38"/>
      <c r="E32" s="36"/>
      <c r="F32" t="s">
        <v>16</v>
      </c>
      <c r="K32" s="36"/>
      <c r="L32" t="s">
        <v>16</v>
      </c>
      <c r="M32" s="44"/>
      <c r="N32" t="s">
        <v>16</v>
      </c>
      <c r="S32" s="48"/>
      <c r="T32" s="49" t="s">
        <v>24</v>
      </c>
    </row>
    <row r="33" spans="1:20" ht="13">
      <c r="A33" s="39"/>
      <c r="B33" s="37">
        <v>40</v>
      </c>
      <c r="C33" s="37" t="s">
        <v>86</v>
      </c>
      <c r="D33" s="40" t="s">
        <v>3</v>
      </c>
      <c r="E33" s="69" t="s">
        <v>49</v>
      </c>
      <c r="F33" s="13">
        <f>IF(SUM(E33)=0,0,TRUNC($E$14*($F$14-E33)^$G$14))</f>
        <v>0</v>
      </c>
      <c r="G33" s="29"/>
      <c r="H33" s="13">
        <f>IF(SUM(G33)=0,0,TRUNC($E$15*(G33*100-$F$15)^$G$15))</f>
        <v>0</v>
      </c>
      <c r="I33" s="29"/>
      <c r="J33" s="13">
        <f>IF(SUM(I33)=0,0,TRUNC($E$18*(I33-$F$18)^$G$18))</f>
        <v>0</v>
      </c>
      <c r="K33" s="29"/>
      <c r="L33" s="13">
        <f>IF(SUM(K33)=0,0,TRUNC($E$9*($F$9-K33)^$G$9))</f>
        <v>0</v>
      </c>
      <c r="M33" s="29"/>
      <c r="N33" s="13">
        <f>IF(SUM(M33)=0,0,TRUNC($E$17*(M33*100-$F$17)^$G$17))</f>
        <v>0</v>
      </c>
      <c r="O33" s="29"/>
      <c r="P33" s="13">
        <f>IF(SUM(O33)=0,0,TRUNC($E$20*(O33-$F$20)^$G$20))</f>
        <v>0</v>
      </c>
      <c r="Q33" s="31"/>
      <c r="R33" s="50"/>
      <c r="S33" s="13">
        <f>IF(SUM(Q33,R33)=0,0,TRUNC($E$11*($F$11-(Q33*60+R33))^$G$11))</f>
        <v>0</v>
      </c>
      <c r="T33" s="15" t="s">
        <v>49</v>
      </c>
    </row>
    <row r="34" spans="1:20">
      <c r="A34" s="37"/>
      <c r="B34" s="37"/>
      <c r="C34" s="37"/>
      <c r="D34" s="38"/>
      <c r="E34" s="36"/>
      <c r="F34" t="s">
        <v>16</v>
      </c>
      <c r="K34" s="36"/>
      <c r="L34" t="s">
        <v>16</v>
      </c>
      <c r="M34" s="44"/>
      <c r="N34" t="s">
        <v>16</v>
      </c>
      <c r="S34" s="48">
        <f>ROUND((E34+K34+M34)/3,1)</f>
        <v>0</v>
      </c>
      <c r="T34" s="49" t="s">
        <v>24</v>
      </c>
    </row>
    <row r="35" spans="1:20" ht="13">
      <c r="A35" s="39"/>
      <c r="B35" s="37">
        <v>30</v>
      </c>
      <c r="C35" s="37" t="s">
        <v>138</v>
      </c>
      <c r="D35" s="40" t="s">
        <v>110</v>
      </c>
      <c r="E35" s="69" t="s">
        <v>49</v>
      </c>
      <c r="F35" s="13">
        <f>IF(SUM(E35)=0,0,TRUNC($E$14*($F$14-E35)^$G$14))</f>
        <v>0</v>
      </c>
      <c r="G35" s="29"/>
      <c r="H35" s="13">
        <f>IF(SUM(G35)=0,0,TRUNC($E$15*(G35*100-$F$15)^$G$15))</f>
        <v>0</v>
      </c>
      <c r="I35" s="29"/>
      <c r="J35" s="13">
        <f>IF(SUM(I35)=0,0,TRUNC($E$18*(I35-$F$18)^$G$18))</f>
        <v>0</v>
      </c>
      <c r="K35" s="29"/>
      <c r="L35" s="13">
        <f>IF(SUM(K35)=0,0,TRUNC($E$9*($F$9-K35)^$G$9))</f>
        <v>0</v>
      </c>
      <c r="M35" s="29"/>
      <c r="N35" s="13">
        <f>IF(SUM(M35)=0,0,TRUNC($E$17*(M35*100-$F$17)^$G$17))</f>
        <v>0</v>
      </c>
      <c r="O35" s="29"/>
      <c r="P35" s="13">
        <f>IF(SUM(O35)=0,0,TRUNC($E$20*(O35-$F$20)^$G$20))</f>
        <v>0</v>
      </c>
      <c r="Q35" s="31"/>
      <c r="R35" s="50"/>
      <c r="S35" s="13">
        <f>IF(SUM(Q35,R35)=0,0,TRUNC($E$11*($F$11-(Q35*60+R35))^$G$11))</f>
        <v>0</v>
      </c>
      <c r="T35" s="15" t="s">
        <v>49</v>
      </c>
    </row>
  </sheetData>
  <mergeCells count="1">
    <mergeCell ref="Q22:R22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topLeftCell="C1" workbookViewId="0">
      <selection activeCell="K25" sqref="K25"/>
    </sheetView>
  </sheetViews>
  <sheetFormatPr baseColWidth="10" defaultColWidth="9.08984375" defaultRowHeight="12.5"/>
  <cols>
    <col min="1" max="1" width="5.6328125" bestFit="1" customWidth="1"/>
    <col min="2" max="2" width="8.6328125" customWidth="1"/>
    <col min="3" max="3" width="26.453125" customWidth="1"/>
    <col min="4" max="4" width="21.453125" bestFit="1" customWidth="1"/>
    <col min="5" max="5" width="9.36328125" customWidth="1"/>
    <col min="6" max="6" width="6.453125" bestFit="1" customWidth="1"/>
    <col min="7" max="7" width="6.6328125" bestFit="1" customWidth="1"/>
    <col min="8" max="8" width="7.08984375" customWidth="1"/>
    <col min="9" max="10" width="6.453125" bestFit="1" customWidth="1"/>
    <col min="11" max="11" width="5.6328125" bestFit="1" customWidth="1"/>
    <col min="12" max="12" width="6.453125" bestFit="1" customWidth="1"/>
    <col min="13" max="13" width="7.90625" bestFit="1" customWidth="1"/>
    <col min="14" max="14" width="7.453125" customWidth="1"/>
    <col min="15" max="15" width="6.90625" customWidth="1"/>
    <col min="16" max="16" width="7.90625" customWidth="1"/>
    <col min="17" max="17" width="5.453125" customWidth="1"/>
    <col min="18" max="18" width="5.6328125" customWidth="1"/>
    <col min="19" max="19" width="7.6328125" customWidth="1"/>
    <col min="20" max="20" width="5.453125" bestFit="1" customWidth="1"/>
    <col min="21" max="21" width="6.453125" bestFit="1" customWidth="1"/>
    <col min="22" max="22" width="6.36328125" customWidth="1"/>
  </cols>
  <sheetData>
    <row r="1" spans="2:12" ht="18">
      <c r="B1" s="18" t="s">
        <v>19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18</v>
      </c>
      <c r="D4" s="16"/>
      <c r="E4" s="17"/>
    </row>
    <row r="5" spans="2:12" ht="13">
      <c r="C5" s="20" t="s">
        <v>17</v>
      </c>
      <c r="D5" s="16"/>
      <c r="E5" s="17"/>
    </row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I12" s="9"/>
      <c r="J12" s="9"/>
      <c r="K12" s="9"/>
      <c r="L12" s="9"/>
    </row>
    <row r="13" spans="2:12" hidden="1">
      <c r="D13" s="9" t="s">
        <v>81</v>
      </c>
      <c r="E13" s="9">
        <v>12.209199999999999</v>
      </c>
      <c r="F13" s="9">
        <v>22</v>
      </c>
      <c r="G13" s="9">
        <v>1.835</v>
      </c>
      <c r="I13" s="9"/>
      <c r="J13" s="9"/>
      <c r="K13" s="9"/>
      <c r="L13" s="9"/>
    </row>
    <row r="14" spans="2:12" ht="12.75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I16" s="9"/>
      <c r="J16" s="9"/>
      <c r="K16" s="9"/>
      <c r="L16" s="9"/>
    </row>
    <row r="17" spans="1:20" hidden="1">
      <c r="D17" s="9" t="s">
        <v>30</v>
      </c>
      <c r="E17" s="9">
        <v>0.188807</v>
      </c>
      <c r="F17" s="9">
        <v>210</v>
      </c>
      <c r="G17" s="9">
        <v>1.41</v>
      </c>
      <c r="I17" s="9"/>
      <c r="J17" s="9"/>
      <c r="K17" s="9"/>
      <c r="L17" s="9"/>
    </row>
    <row r="18" spans="1:20" hidden="1">
      <c r="D18" s="9" t="s">
        <v>31</v>
      </c>
      <c r="E18" s="9">
        <v>56.021099999999997</v>
      </c>
      <c r="F18" s="9">
        <v>1.5</v>
      </c>
      <c r="G18" s="9">
        <v>1.05</v>
      </c>
      <c r="I18" s="9"/>
      <c r="J18" s="9"/>
      <c r="K18" s="9"/>
      <c r="L18" s="9"/>
    </row>
    <row r="19" spans="1:20" hidden="1">
      <c r="D19" s="9" t="s">
        <v>32</v>
      </c>
      <c r="E19" s="9">
        <v>12.331099999999999</v>
      </c>
      <c r="F19" s="9">
        <v>3</v>
      </c>
      <c r="G19" s="9">
        <v>1.1000000000000001</v>
      </c>
      <c r="I19" s="9"/>
      <c r="J19" s="9"/>
      <c r="K19" s="9"/>
      <c r="L19" s="9"/>
    </row>
    <row r="20" spans="1:20" hidden="1">
      <c r="D20" s="9" t="s">
        <v>33</v>
      </c>
      <c r="E20" s="9">
        <v>15.9803</v>
      </c>
      <c r="F20" s="9">
        <v>3.8</v>
      </c>
      <c r="G20" s="9">
        <v>1.04</v>
      </c>
    </row>
    <row r="21" spans="1:20" ht="15.5" hidden="1">
      <c r="E21" s="1"/>
      <c r="F21" s="2"/>
      <c r="G21" s="2"/>
      <c r="H21" s="2"/>
    </row>
    <row r="22" spans="1:20" ht="12.75" customHeight="1">
      <c r="E22" s="11" t="s">
        <v>78</v>
      </c>
      <c r="F22" s="12" t="s">
        <v>34</v>
      </c>
      <c r="G22" s="11" t="s">
        <v>83</v>
      </c>
      <c r="H22" s="12" t="s">
        <v>34</v>
      </c>
      <c r="I22" s="11" t="s">
        <v>31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37"/>
      <c r="C24" s="37"/>
      <c r="D24" s="38"/>
      <c r="E24" s="66" t="s">
        <v>155</v>
      </c>
      <c r="F24" t="s">
        <v>16</v>
      </c>
      <c r="K24" s="36" t="s">
        <v>169</v>
      </c>
      <c r="L24" t="s">
        <v>16</v>
      </c>
      <c r="M24" s="43" t="s">
        <v>161</v>
      </c>
      <c r="N24" t="s">
        <v>16</v>
      </c>
      <c r="S24" s="48"/>
      <c r="T24" s="49" t="s">
        <v>24</v>
      </c>
    </row>
    <row r="25" spans="1:20" ht="13">
      <c r="A25" s="39">
        <v>1</v>
      </c>
      <c r="B25" s="35">
        <v>35</v>
      </c>
      <c r="C25" s="35" t="s">
        <v>91</v>
      </c>
      <c r="D25" s="40" t="s">
        <v>141</v>
      </c>
      <c r="E25" s="29">
        <v>16.02</v>
      </c>
      <c r="F25" s="13">
        <f>IF(SUM(E25)=0,0,TRUNC($E$14*($F$14-E25)^$G$14))</f>
        <v>712</v>
      </c>
      <c r="G25" s="29">
        <v>1.59</v>
      </c>
      <c r="H25" s="13">
        <f>IF(SUM(G25)=0,0,TRUNC($E$15*(G25*100-$F$15)^$G$15))</f>
        <v>724</v>
      </c>
      <c r="I25" s="29">
        <v>9.59</v>
      </c>
      <c r="J25" s="13">
        <f>IF(SUM(I25)=0,0,TRUNC($E$18*(I25-$F$18)^$G$18))</f>
        <v>503</v>
      </c>
      <c r="K25" s="29">
        <v>27.11</v>
      </c>
      <c r="L25" s="13">
        <f>IF(SUM(K25)=0,0,TRUNC($E$9*($F$9-K25)^$G$9))</f>
        <v>703</v>
      </c>
      <c r="M25" s="29">
        <v>4.53</v>
      </c>
      <c r="N25" s="13">
        <f>IF(SUM(M25)=0,0,TRUNC($E$17*(M25*100-$F$17)^$G$17))</f>
        <v>436</v>
      </c>
      <c r="O25" s="29">
        <v>29.45</v>
      </c>
      <c r="P25" s="13">
        <f>IF(SUM(O25)=0,0,TRUNC($E$20*(O25-$F$20)^$G$20))</f>
        <v>466</v>
      </c>
      <c r="Q25" s="31">
        <v>2</v>
      </c>
      <c r="R25" s="29">
        <v>35.590000000000003</v>
      </c>
      <c r="S25" s="13">
        <f>IF(SUM(Q25,R25)=0,0,TRUNC($E$11*($F$11-(Q25*60+R25))^$G$11))</f>
        <v>624</v>
      </c>
      <c r="T25" s="15">
        <f>F25+H25+J25+L25+N25+P25+S25</f>
        <v>4168</v>
      </c>
    </row>
    <row r="26" spans="1:20" ht="18.75" customHeight="1">
      <c r="A26" s="37"/>
      <c r="B26" s="37"/>
      <c r="C26" s="37"/>
      <c r="D26" s="38"/>
      <c r="E26" s="66" t="s">
        <v>155</v>
      </c>
      <c r="F26" t="s">
        <v>16</v>
      </c>
      <c r="K26" s="28"/>
      <c r="L26" t="s">
        <v>16</v>
      </c>
      <c r="M26" s="43" t="s">
        <v>161</v>
      </c>
      <c r="N26" t="s">
        <v>16</v>
      </c>
    </row>
    <row r="27" spans="1:20" ht="13">
      <c r="A27" s="39"/>
      <c r="B27" s="39">
        <v>26</v>
      </c>
      <c r="C27" s="34" t="s">
        <v>92</v>
      </c>
      <c r="D27" s="34" t="s">
        <v>7</v>
      </c>
      <c r="E27" s="29">
        <v>16.09</v>
      </c>
      <c r="F27" s="13">
        <f>IF(SUM(E27)=0,0,TRUNC($E$14*($F$14-E27)^$G$14))</f>
        <v>703</v>
      </c>
      <c r="G27" s="29">
        <v>1.53</v>
      </c>
      <c r="H27" s="13">
        <f>IF(SUM(G27)=0,0,TRUNC($E$15*(G27*100-$F$15)^$G$15))</f>
        <v>655</v>
      </c>
      <c r="I27" s="29">
        <v>8.18</v>
      </c>
      <c r="J27" s="13">
        <f>IF(SUM(I27)=0,0,TRUNC($E$18*(I27-$F$18)^$G$18))</f>
        <v>411</v>
      </c>
      <c r="K27" s="29">
        <v>26.47</v>
      </c>
      <c r="L27" s="13">
        <f>IF(SUM(K27)=0,0,TRUNC($E$9*($F$9-K27)^$G$9))</f>
        <v>757</v>
      </c>
      <c r="M27" s="29">
        <v>4.8</v>
      </c>
      <c r="N27" s="13">
        <f>IF(SUM(M27)=0,0,TRUNC($E$17*(M27*100-$F$17)^$G$17))</f>
        <v>506</v>
      </c>
      <c r="O27" s="29" t="s">
        <v>178</v>
      </c>
      <c r="P27" s="13">
        <f>IF(SUM(O27)=0,0,TRUNC($E$20*(O27-$F$20)^$G$20))</f>
        <v>0</v>
      </c>
      <c r="Q27" s="31"/>
      <c r="R27" s="29"/>
      <c r="S27" s="13">
        <f>IF(SUM(Q27,R27)=0,0,TRUNC($E$11*($F$11-(Q27*60+R27))^$G$11))</f>
        <v>0</v>
      </c>
      <c r="T27" s="15">
        <f>F27+H27+J27+L27+N27+P27+S27</f>
        <v>3032</v>
      </c>
    </row>
  </sheetData>
  <mergeCells count="1">
    <mergeCell ref="Q22:R22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8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zoomScaleNormal="100" workbookViewId="0">
      <selection activeCell="R26" sqref="R26"/>
    </sheetView>
  </sheetViews>
  <sheetFormatPr baseColWidth="10" defaultColWidth="9.08984375" defaultRowHeight="12.5"/>
  <cols>
    <col min="1" max="1" width="5.6328125" bestFit="1" customWidth="1"/>
    <col min="2" max="2" width="12.08984375" bestFit="1" customWidth="1"/>
    <col min="3" max="3" width="22.6328125" customWidth="1"/>
    <col min="4" max="4" width="20.08984375" customWidth="1"/>
    <col min="5" max="5" width="9.36328125" customWidth="1"/>
    <col min="6" max="6" width="6.453125" bestFit="1" customWidth="1"/>
    <col min="7" max="7" width="6.6328125" bestFit="1" customWidth="1"/>
    <col min="8" max="8" width="7.08984375" customWidth="1"/>
    <col min="9" max="10" width="6.453125" bestFit="1" customWidth="1"/>
    <col min="11" max="11" width="5.6328125" bestFit="1" customWidth="1"/>
    <col min="12" max="12" width="6.453125" bestFit="1" customWidth="1"/>
    <col min="13" max="13" width="7.90625" bestFit="1" customWidth="1"/>
    <col min="14" max="14" width="7.453125" customWidth="1"/>
    <col min="15" max="15" width="6.90625" customWidth="1"/>
    <col min="16" max="16" width="7.90625" customWidth="1"/>
    <col min="17" max="17" width="5.453125" customWidth="1"/>
    <col min="18" max="18" width="5.6328125" customWidth="1"/>
    <col min="19" max="19" width="7.6328125" customWidth="1"/>
    <col min="20" max="20" width="5.453125" bestFit="1" customWidth="1"/>
    <col min="21" max="21" width="6.453125" bestFit="1" customWidth="1"/>
    <col min="22" max="22" width="6.36328125" customWidth="1"/>
  </cols>
  <sheetData>
    <row r="1" spans="2:12" ht="18">
      <c r="B1" s="18" t="s">
        <v>93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94</v>
      </c>
      <c r="D4" s="16"/>
      <c r="E4" s="17"/>
    </row>
    <row r="5" spans="2:12" ht="13">
      <c r="C5" s="20" t="s">
        <v>95</v>
      </c>
      <c r="D5" s="16"/>
      <c r="E5" s="17"/>
    </row>
    <row r="6" spans="2:12" hidden="1"/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H8" s="23"/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H9" s="23">
        <v>0.86219999999999997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H10" s="23"/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H11" s="23">
        <v>0.87090000000000001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H12" s="23"/>
      <c r="I12" s="9"/>
      <c r="J12" s="9"/>
      <c r="K12" s="9"/>
      <c r="L12" s="9"/>
    </row>
    <row r="13" spans="2:12" hidden="1">
      <c r="D13" s="9" t="s">
        <v>81</v>
      </c>
      <c r="E13" s="9">
        <v>9.2307600000000001</v>
      </c>
      <c r="F13" s="9">
        <v>26.7</v>
      </c>
      <c r="G13" s="9">
        <v>1.835</v>
      </c>
      <c r="H13" s="25">
        <v>1.0964</v>
      </c>
      <c r="I13" s="26" t="s">
        <v>70</v>
      </c>
      <c r="J13" s="9"/>
      <c r="K13" s="9"/>
      <c r="L13" s="9"/>
    </row>
    <row r="14" spans="2:12" ht="12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H14" s="23"/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H15" s="23">
        <v>1.2256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H16" s="23"/>
      <c r="I16" s="9"/>
      <c r="J16" s="9"/>
      <c r="K16" s="9"/>
      <c r="L16" s="9"/>
    </row>
    <row r="17" spans="1:20" hidden="1">
      <c r="D17" s="9" t="s">
        <v>30</v>
      </c>
      <c r="E17" s="9">
        <v>0.188807</v>
      </c>
      <c r="F17" s="9">
        <v>210</v>
      </c>
      <c r="G17" s="9">
        <v>1.41</v>
      </c>
      <c r="H17" s="23">
        <v>1.2538</v>
      </c>
      <c r="I17" s="9"/>
      <c r="J17" s="9"/>
      <c r="K17" s="9"/>
      <c r="L17" s="9"/>
    </row>
    <row r="18" spans="1:20" hidden="1">
      <c r="D18" s="9" t="s">
        <v>31</v>
      </c>
      <c r="E18" s="9">
        <v>56.021099999999997</v>
      </c>
      <c r="F18" s="9">
        <v>1.5</v>
      </c>
      <c r="G18" s="9">
        <v>1.05</v>
      </c>
      <c r="H18" s="23">
        <v>1.2606999999999999</v>
      </c>
      <c r="I18" s="9"/>
      <c r="J18" s="9"/>
      <c r="K18" s="9"/>
      <c r="L18" s="9"/>
    </row>
    <row r="19" spans="1:20" hidden="1">
      <c r="D19" s="9" t="s">
        <v>32</v>
      </c>
      <c r="E19" s="9">
        <v>12.331099999999999</v>
      </c>
      <c r="F19" s="9">
        <v>3</v>
      </c>
      <c r="G19" s="9">
        <v>1.1000000000000001</v>
      </c>
      <c r="H19" s="23"/>
      <c r="I19" s="9"/>
      <c r="J19" s="9"/>
      <c r="K19" s="9"/>
      <c r="L19" s="9"/>
    </row>
    <row r="20" spans="1:20" hidden="1">
      <c r="D20" s="9" t="s">
        <v>33</v>
      </c>
      <c r="E20" s="9">
        <v>15.9803</v>
      </c>
      <c r="F20" s="9">
        <v>3.8</v>
      </c>
      <c r="G20" s="9">
        <v>1.04</v>
      </c>
      <c r="H20" s="23">
        <v>1.3147</v>
      </c>
    </row>
    <row r="21" spans="1:20" ht="15.5">
      <c r="E21" s="1"/>
      <c r="F21" s="2"/>
      <c r="G21" s="2"/>
      <c r="H21" s="2"/>
    </row>
    <row r="22" spans="1:20" ht="12.75" customHeight="1">
      <c r="E22" s="11" t="s">
        <v>102</v>
      </c>
      <c r="F22" s="12" t="s">
        <v>34</v>
      </c>
      <c r="G22" s="11" t="s">
        <v>83</v>
      </c>
      <c r="H22" s="12" t="s">
        <v>34</v>
      </c>
      <c r="I22" s="11" t="s">
        <v>31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37"/>
      <c r="C24" s="37"/>
      <c r="D24" s="38"/>
      <c r="E24" s="66" t="s">
        <v>154</v>
      </c>
      <c r="F24" t="s">
        <v>16</v>
      </c>
      <c r="K24" s="36" t="s">
        <v>161</v>
      </c>
      <c r="L24" t="s">
        <v>16</v>
      </c>
      <c r="M24" s="43" t="s">
        <v>173</v>
      </c>
      <c r="N24" t="s">
        <v>16</v>
      </c>
      <c r="S24" s="48">
        <f>ROUND((E24+K24+M24)/3,1)</f>
        <v>-0.2</v>
      </c>
      <c r="T24" s="49" t="s">
        <v>24</v>
      </c>
    </row>
    <row r="25" spans="1:20" ht="13">
      <c r="A25" s="39"/>
      <c r="B25" s="37">
        <v>31</v>
      </c>
      <c r="C25" s="37" t="s">
        <v>113</v>
      </c>
      <c r="D25" s="38" t="s">
        <v>110</v>
      </c>
      <c r="E25" s="29">
        <v>18.71</v>
      </c>
      <c r="F25" s="13">
        <f>IF(SUM(E25)=0,0,TRUNC($E$14*($F$14-ROUNDUP(E25*$H$13,2))^$G$14))</f>
        <v>261</v>
      </c>
      <c r="G25" s="29">
        <v>1.18</v>
      </c>
      <c r="H25" s="13">
        <f>IF(SUM(G25)=0,0,TRUNC($E$15*(ROUNDDOWN(G25*$H$15,2)*100-$F$15)^$G$15))</f>
        <v>555</v>
      </c>
      <c r="I25" s="29">
        <v>8</v>
      </c>
      <c r="J25" s="13">
        <f>IF(SUM(I25)=0,0,TRUNC($E$18*(ROUNDDOWN(I25*$H$18,2)-$F$18)^$G$18))</f>
        <v>535</v>
      </c>
      <c r="K25" s="29">
        <v>29.65</v>
      </c>
      <c r="L25" s="13">
        <f>IF(SUM(K25)=0,0,TRUNC($E$9*($F$9-ROUNDUP(K25*$H$9,2))^$G$9))</f>
        <v>835</v>
      </c>
      <c r="M25" s="29">
        <v>3.56</v>
      </c>
      <c r="N25" s="13">
        <f>IF(SUM(M25)=0,0,TRUNC($E$17*(ROUNDDOWN(M25*$H$17,2)*100-$F$17)^$G$17))</f>
        <v>418</v>
      </c>
      <c r="O25" s="29">
        <v>18.12</v>
      </c>
      <c r="P25" s="13">
        <f>IF(SUM(O25)=0,0,TRUNC($E$20*(ROUNDDOWN(O25*$H$20,2)-$F$20)^$G$20))</f>
        <v>360</v>
      </c>
      <c r="Q25" s="31">
        <v>2</v>
      </c>
      <c r="R25" s="29">
        <v>51.58</v>
      </c>
      <c r="S25" s="13">
        <f>IF(SUM(Q25,R25)=0,0,TRUNC($E$11*($F$11-ROUNDUP((Q25*60+R25)*$H$11,2))^$G$11))</f>
        <v>700</v>
      </c>
      <c r="T25" s="15">
        <f>F25+H25+J25+L25+N25+P25+S25</f>
        <v>3664</v>
      </c>
    </row>
    <row r="27" spans="1:20">
      <c r="C27" s="51"/>
      <c r="D27" s="51"/>
      <c r="E27" s="51"/>
    </row>
  </sheetData>
  <mergeCells count="2">
    <mergeCell ref="H7:J7"/>
    <mergeCell ref="Q22:R22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tabSelected="1" topLeftCell="A22" zoomScaleNormal="100" workbookViewId="0">
      <selection activeCell="A26" sqref="A26"/>
    </sheetView>
  </sheetViews>
  <sheetFormatPr baseColWidth="10" defaultColWidth="9.08984375" defaultRowHeight="12.5"/>
  <cols>
    <col min="1" max="1" width="5.6328125" customWidth="1"/>
    <col min="2" max="2" width="12.08984375" customWidth="1"/>
    <col min="3" max="3" width="19" customWidth="1"/>
    <col min="4" max="4" width="15.08984375" customWidth="1"/>
    <col min="5" max="5" width="9.36328125" customWidth="1"/>
    <col min="6" max="6" width="6.453125" customWidth="1"/>
    <col min="7" max="7" width="6.6328125" customWidth="1"/>
    <col min="8" max="8" width="7.08984375" customWidth="1"/>
    <col min="9" max="10" width="6.453125" customWidth="1"/>
    <col min="11" max="11" width="5.6328125" customWidth="1"/>
    <col min="12" max="12" width="6.453125" customWidth="1"/>
    <col min="13" max="13" width="7.90625" customWidth="1"/>
    <col min="14" max="14" width="7.453125" customWidth="1"/>
    <col min="15" max="15" width="6.90625" customWidth="1"/>
    <col min="16" max="16" width="7.90625" customWidth="1"/>
    <col min="17" max="17" width="5.453125" customWidth="1"/>
    <col min="18" max="18" width="5.6328125" customWidth="1"/>
    <col min="19" max="19" width="7.6328125" customWidth="1"/>
    <col min="20" max="20" width="8.6328125" customWidth="1"/>
    <col min="21" max="21" width="6.453125" customWidth="1"/>
    <col min="22" max="22" width="6.36328125" customWidth="1"/>
  </cols>
  <sheetData>
    <row r="1" spans="2:12" ht="18">
      <c r="B1" s="18" t="s">
        <v>56</v>
      </c>
      <c r="C1" s="18" t="e">
        <f>#REF!</f>
        <v>#REF!</v>
      </c>
    </row>
    <row r="2" spans="2:12" ht="18">
      <c r="B2" s="19"/>
      <c r="C2" s="18" t="s">
        <v>53</v>
      </c>
      <c r="D2" s="3"/>
      <c r="E2" s="3"/>
    </row>
    <row r="3" spans="2:12" ht="18">
      <c r="B3" s="19"/>
      <c r="C3" s="18"/>
      <c r="D3" s="3"/>
      <c r="E3" s="3"/>
    </row>
    <row r="4" spans="2:12" ht="13">
      <c r="C4" s="20" t="s">
        <v>94</v>
      </c>
      <c r="D4" s="16"/>
      <c r="E4" s="17"/>
    </row>
    <row r="5" spans="2:12" ht="13">
      <c r="C5" s="20" t="s">
        <v>95</v>
      </c>
      <c r="D5" s="16"/>
      <c r="E5" s="17"/>
    </row>
    <row r="7" spans="2:12" ht="13" hidden="1">
      <c r="C7" s="3" t="s">
        <v>13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</row>
    <row r="8" spans="2:12" hidden="1">
      <c r="D8" s="9" t="s">
        <v>73</v>
      </c>
      <c r="E8" s="9">
        <v>17.856999999999999</v>
      </c>
      <c r="F8" s="9">
        <v>21</v>
      </c>
      <c r="G8" s="9">
        <v>1.81</v>
      </c>
      <c r="H8" s="23"/>
      <c r="I8" s="9"/>
      <c r="J8" s="9"/>
      <c r="K8" s="9"/>
      <c r="L8" s="9"/>
    </row>
    <row r="9" spans="2:12" hidden="1">
      <c r="D9" s="9" t="s">
        <v>100</v>
      </c>
      <c r="E9" s="9">
        <v>4.9908700000000001</v>
      </c>
      <c r="F9" s="9">
        <v>42.5</v>
      </c>
      <c r="G9" s="9">
        <v>1.81</v>
      </c>
      <c r="H9" s="23">
        <v>0.82620000000000005</v>
      </c>
      <c r="I9" s="9"/>
      <c r="J9" s="9"/>
      <c r="K9" s="9"/>
      <c r="L9" s="9"/>
    </row>
    <row r="10" spans="2:12" hidden="1">
      <c r="D10" s="9" t="s">
        <v>38</v>
      </c>
      <c r="E10" s="9">
        <v>1.3428500000000001</v>
      </c>
      <c r="F10" s="9">
        <v>91.7</v>
      </c>
      <c r="G10" s="9">
        <v>1.81</v>
      </c>
      <c r="H10" s="23"/>
      <c r="I10" s="9"/>
      <c r="J10" s="9"/>
      <c r="K10" s="9"/>
      <c r="L10" s="9"/>
    </row>
    <row r="11" spans="2:12" hidden="1">
      <c r="D11" s="9" t="s">
        <v>101</v>
      </c>
      <c r="E11" s="9">
        <v>0.11193</v>
      </c>
      <c r="F11" s="9">
        <v>254</v>
      </c>
      <c r="G11" s="9">
        <v>1.88</v>
      </c>
      <c r="H11" s="23">
        <v>0.82950000000000002</v>
      </c>
      <c r="I11" s="9"/>
      <c r="J11" s="9"/>
      <c r="K11" s="9"/>
      <c r="L11" s="9"/>
    </row>
    <row r="12" spans="2:12" hidden="1">
      <c r="D12" s="9" t="s">
        <v>80</v>
      </c>
      <c r="E12" s="9">
        <v>2.8830000000000001E-2</v>
      </c>
      <c r="F12" s="9">
        <v>535</v>
      </c>
      <c r="G12" s="9">
        <v>1.88</v>
      </c>
      <c r="H12" s="23"/>
      <c r="I12" s="9"/>
      <c r="J12" s="9"/>
      <c r="K12" s="9"/>
      <c r="L12" s="9"/>
    </row>
    <row r="13" spans="2:12" hidden="1">
      <c r="D13" s="9" t="s">
        <v>81</v>
      </c>
      <c r="E13" s="9">
        <v>12.209199999999999</v>
      </c>
      <c r="F13" s="9">
        <v>22</v>
      </c>
      <c r="G13" s="9">
        <v>1.835</v>
      </c>
      <c r="H13" s="25">
        <v>1.0044</v>
      </c>
      <c r="I13" s="26" t="s">
        <v>70</v>
      </c>
      <c r="J13" s="9"/>
      <c r="K13" s="9"/>
      <c r="L13" s="9"/>
    </row>
    <row r="14" spans="2:12" ht="12.75" hidden="1" customHeight="1">
      <c r="D14" s="9" t="s">
        <v>77</v>
      </c>
      <c r="E14" s="9">
        <v>9.2307600000000001</v>
      </c>
      <c r="F14" s="9">
        <v>26.7</v>
      </c>
      <c r="G14" s="9">
        <v>1.835</v>
      </c>
      <c r="H14" s="23"/>
      <c r="I14" s="9"/>
      <c r="J14" s="9"/>
      <c r="K14" s="9"/>
      <c r="L14" s="9"/>
    </row>
    <row r="15" spans="2:12" hidden="1">
      <c r="D15" s="9" t="s">
        <v>83</v>
      </c>
      <c r="E15" s="9">
        <v>1.8452299999999999</v>
      </c>
      <c r="F15" s="9">
        <v>75</v>
      </c>
      <c r="G15" s="9">
        <v>1.3480000000000001</v>
      </c>
      <c r="H15" s="23">
        <v>1.2972999999999999</v>
      </c>
      <c r="I15" s="9"/>
      <c r="J15" s="9"/>
      <c r="K15" s="9"/>
      <c r="L15" s="9"/>
    </row>
    <row r="16" spans="2:12" hidden="1">
      <c r="D16" s="9" t="s">
        <v>29</v>
      </c>
      <c r="E16" s="9">
        <v>0.44124999999999998</v>
      </c>
      <c r="F16" s="9">
        <v>100</v>
      </c>
      <c r="G16" s="9">
        <v>1.35</v>
      </c>
      <c r="H16" s="23"/>
      <c r="I16" s="9"/>
      <c r="J16" s="9"/>
      <c r="K16" s="9"/>
      <c r="L16" s="9"/>
    </row>
    <row r="17" spans="1:20" hidden="1">
      <c r="D17" s="9" t="s">
        <v>30</v>
      </c>
      <c r="E17" s="9">
        <v>0.188807</v>
      </c>
      <c r="F17" s="9">
        <v>210</v>
      </c>
      <c r="G17" s="9">
        <v>1.41</v>
      </c>
      <c r="H17" s="23">
        <v>1.3405</v>
      </c>
      <c r="I17" s="9"/>
      <c r="J17" s="9"/>
      <c r="K17" s="9"/>
      <c r="L17" s="9"/>
    </row>
    <row r="18" spans="1:20" hidden="1">
      <c r="D18" s="9" t="s">
        <v>31</v>
      </c>
      <c r="E18" s="9">
        <v>56.021099999999997</v>
      </c>
      <c r="F18" s="9">
        <v>1.5</v>
      </c>
      <c r="G18" s="9">
        <v>1.05</v>
      </c>
      <c r="H18" s="23">
        <v>1.3706</v>
      </c>
      <c r="I18" s="9"/>
      <c r="J18" s="9"/>
      <c r="K18" s="9"/>
      <c r="L18" s="9"/>
    </row>
    <row r="19" spans="1:20" hidden="1">
      <c r="D19" s="9" t="s">
        <v>32</v>
      </c>
      <c r="E19" s="9">
        <v>12.331099999999999</v>
      </c>
      <c r="F19" s="9">
        <v>3</v>
      </c>
      <c r="G19" s="9">
        <v>1.1000000000000001</v>
      </c>
      <c r="H19" s="23"/>
      <c r="I19" s="9"/>
      <c r="J19" s="9"/>
      <c r="K19" s="9"/>
      <c r="L19" s="9"/>
    </row>
    <row r="20" spans="1:20" hidden="1">
      <c r="D20" s="9" t="s">
        <v>33</v>
      </c>
      <c r="E20" s="9">
        <v>15.9803</v>
      </c>
      <c r="F20" s="9">
        <v>3.8</v>
      </c>
      <c r="G20" s="9">
        <v>1.04</v>
      </c>
      <c r="H20" s="23">
        <v>1.4481999999999999</v>
      </c>
    </row>
    <row r="21" spans="1:20" ht="15.5" hidden="1">
      <c r="E21" s="1"/>
      <c r="F21" s="2"/>
      <c r="G21" s="2"/>
      <c r="H21" s="2"/>
    </row>
    <row r="22" spans="1:20" ht="12.75" customHeight="1">
      <c r="E22" s="11" t="s">
        <v>102</v>
      </c>
      <c r="F22" s="12" t="s">
        <v>34</v>
      </c>
      <c r="G22" s="11" t="s">
        <v>83</v>
      </c>
      <c r="H22" s="12" t="s">
        <v>34</v>
      </c>
      <c r="I22" s="11" t="s">
        <v>31</v>
      </c>
      <c r="J22" s="12" t="s">
        <v>34</v>
      </c>
      <c r="K22" s="11" t="s">
        <v>100</v>
      </c>
      <c r="L22" s="12" t="s">
        <v>34</v>
      </c>
      <c r="M22" s="11" t="s">
        <v>30</v>
      </c>
      <c r="N22" s="12" t="s">
        <v>34</v>
      </c>
      <c r="O22" s="11" t="s">
        <v>33</v>
      </c>
      <c r="P22" s="12" t="s">
        <v>34</v>
      </c>
      <c r="Q22" s="94" t="s">
        <v>15</v>
      </c>
      <c r="R22" s="95"/>
      <c r="S22" s="12" t="s">
        <v>34</v>
      </c>
      <c r="T22" s="15" t="s">
        <v>35</v>
      </c>
    </row>
    <row r="23" spans="1:20" ht="13">
      <c r="A23" s="14" t="s">
        <v>25</v>
      </c>
      <c r="B23" s="14" t="s">
        <v>48</v>
      </c>
      <c r="C23" s="14" t="s">
        <v>46</v>
      </c>
      <c r="D23" s="14" t="s">
        <v>47</v>
      </c>
      <c r="E23" s="11" t="s">
        <v>43</v>
      </c>
      <c r="F23" s="12"/>
      <c r="G23" s="11" t="s">
        <v>44</v>
      </c>
      <c r="H23" s="12"/>
      <c r="I23" s="11" t="s">
        <v>44</v>
      </c>
      <c r="J23" s="12"/>
      <c r="K23" s="11" t="s">
        <v>43</v>
      </c>
      <c r="L23" s="12"/>
      <c r="M23" s="11" t="s">
        <v>44</v>
      </c>
      <c r="N23" s="12"/>
      <c r="O23" s="11" t="s">
        <v>44</v>
      </c>
      <c r="P23" s="12"/>
      <c r="Q23" s="11" t="s">
        <v>42</v>
      </c>
      <c r="R23" s="11" t="s">
        <v>43</v>
      </c>
      <c r="S23" s="12"/>
      <c r="T23" s="15"/>
    </row>
    <row r="24" spans="1:20" ht="18.75" customHeight="1">
      <c r="A24" s="37"/>
      <c r="B24" s="37"/>
      <c r="E24" s="66" t="s">
        <v>154</v>
      </c>
      <c r="F24" t="s">
        <v>16</v>
      </c>
      <c r="K24" s="36" t="s">
        <v>161</v>
      </c>
      <c r="L24" t="s">
        <v>16</v>
      </c>
      <c r="M24" s="43" t="s">
        <v>172</v>
      </c>
      <c r="N24" t="s">
        <v>16</v>
      </c>
      <c r="S24" s="48">
        <f>ROUND((E24+K24+M24)/3,1)</f>
        <v>0</v>
      </c>
      <c r="T24" s="49" t="s">
        <v>24</v>
      </c>
    </row>
    <row r="25" spans="1:20" ht="13">
      <c r="A25" s="39">
        <v>1</v>
      </c>
      <c r="B25" s="37">
        <v>20</v>
      </c>
      <c r="C25" s="37" t="s">
        <v>143</v>
      </c>
      <c r="D25" s="38" t="s">
        <v>10</v>
      </c>
      <c r="E25" s="29">
        <v>14.94</v>
      </c>
      <c r="F25" s="13">
        <f>IF(SUM(E25)=0,0,TRUNC($E$14*($F$14-ROUNDUP(E25*$H$13,2))^$G$14))</f>
        <v>840</v>
      </c>
      <c r="G25" s="29">
        <v>1.21</v>
      </c>
      <c r="H25" s="13">
        <f>IF(SUM(G25)=0,0,TRUNC($E$15*(ROUNDDOWN(G25*$H$15,2)*100-$F$15)^$G$15))</f>
        <v>689</v>
      </c>
      <c r="I25" s="29">
        <v>8.6999999999999993</v>
      </c>
      <c r="J25" s="13">
        <f>IF(SUM(I25)=0,0,TRUNC($E$18*(ROUNDDOWN(I25*$H$18,2)-$F$18)^$G$18))</f>
        <v>656</v>
      </c>
      <c r="K25" s="29">
        <v>29.94</v>
      </c>
      <c r="L25" s="13">
        <f>IF(SUM(K25)=0,0,TRUNC($E$9*($F$9-ROUNDUP(K25*$H$9,2))^$G$9))</f>
        <v>911</v>
      </c>
      <c r="M25" s="29">
        <v>4.2300000000000004</v>
      </c>
      <c r="N25" s="13">
        <f>IF(SUM(M25)=0,0,TRUNC($E$17*(ROUNDDOWN(M25*$H$17,2)*100-$F$17)^$G$17))</f>
        <v>750</v>
      </c>
      <c r="O25" s="29">
        <v>22.08</v>
      </c>
      <c r="P25" s="13">
        <f>IF(SUM(O25)=0,0,TRUNC($E$20*(ROUNDDOWN(O25*$H$20,2)-$F$20)^$G$20))</f>
        <v>514</v>
      </c>
      <c r="Q25" s="31">
        <v>3</v>
      </c>
      <c r="R25" s="29">
        <v>23.28</v>
      </c>
      <c r="S25" s="13">
        <f>IF(SUM(Q25,R25)=0,0,TRUNC($E$11*($F$11-ROUNDUP((Q25*60+R25)*$H$11,2))^$G$11))</f>
        <v>478</v>
      </c>
      <c r="T25" s="15">
        <f>F25+H25+J25+L25+N25+P25+S25</f>
        <v>4838</v>
      </c>
    </row>
  </sheetData>
  <mergeCells count="2">
    <mergeCell ref="H7:J7"/>
    <mergeCell ref="Q22:R22"/>
  </mergeCells>
  <phoneticPr fontId="12" type="noConversion"/>
  <pageMargins left="0.19685039370078741" right="0.19685039370078741" top="0.51181102362204722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GridLines="0" zoomScale="85" zoomScaleNormal="100" workbookViewId="0">
      <selection activeCell="X27" sqref="X27"/>
    </sheetView>
  </sheetViews>
  <sheetFormatPr baseColWidth="10" defaultColWidth="9.08984375" defaultRowHeight="12.5"/>
  <cols>
    <col min="1" max="1" width="5.6328125" bestFit="1" customWidth="1"/>
    <col min="2" max="2" width="7.36328125" bestFit="1" customWidth="1"/>
    <col min="3" max="3" width="26.08984375" customWidth="1"/>
    <col min="4" max="4" width="19.453125" bestFit="1" customWidth="1"/>
    <col min="5" max="5" width="8.36328125" bestFit="1" customWidth="1"/>
    <col min="6" max="6" width="7.36328125" customWidth="1"/>
    <col min="7" max="7" width="6.6328125" bestFit="1" customWidth="1"/>
    <col min="8" max="8" width="7.08984375" customWidth="1"/>
    <col min="9" max="9" width="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5.453125" bestFit="1" customWidth="1"/>
    <col min="16" max="16" width="6.90625" bestFit="1" customWidth="1"/>
    <col min="17" max="17" width="7.90625" bestFit="1" customWidth="1"/>
    <col min="18" max="18" width="7" customWidth="1"/>
    <col min="19" max="19" width="5.453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7" customWidth="1"/>
    <col min="26" max="26" width="6.36328125" customWidth="1"/>
  </cols>
  <sheetData>
    <row r="1" spans="2:7" ht="18">
      <c r="B1" s="18" t="s">
        <v>20</v>
      </c>
      <c r="C1" s="18" t="e">
        <f>#REF!</f>
        <v>#REF!</v>
      </c>
    </row>
    <row r="2" spans="2:7" ht="18">
      <c r="B2" s="19"/>
      <c r="C2" s="18" t="s">
        <v>21</v>
      </c>
      <c r="D2" s="3"/>
      <c r="E2" s="3"/>
    </row>
    <row r="3" spans="2:7" ht="17.5">
      <c r="B3" s="19"/>
      <c r="D3" s="3"/>
      <c r="E3" s="3"/>
    </row>
    <row r="4" spans="2:7" ht="13">
      <c r="C4" s="21"/>
      <c r="D4" s="4"/>
    </row>
    <row r="5" spans="2:7" ht="13">
      <c r="C5" s="21"/>
      <c r="D5" s="4"/>
    </row>
    <row r="6" spans="2:7" ht="12" customHeight="1"/>
    <row r="7" spans="2:7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7" ht="12" hidden="1" customHeight="1">
      <c r="D8" s="7" t="s">
        <v>73</v>
      </c>
      <c r="E8" s="8">
        <v>25.4374</v>
      </c>
      <c r="F8" s="10">
        <v>18</v>
      </c>
      <c r="G8" s="9">
        <v>1.81</v>
      </c>
    </row>
    <row r="9" spans="2:7" ht="12" hidden="1" customHeight="1">
      <c r="D9" s="7" t="s">
        <v>37</v>
      </c>
      <c r="E9" s="8">
        <v>2.5850300000000002</v>
      </c>
      <c r="F9" s="10">
        <v>60.1</v>
      </c>
      <c r="G9" s="9">
        <v>1.81</v>
      </c>
    </row>
    <row r="10" spans="2:7" ht="12" hidden="1" customHeight="1">
      <c r="D10" s="7" t="s">
        <v>38</v>
      </c>
      <c r="E10" s="8">
        <v>1.53775</v>
      </c>
      <c r="F10" s="10">
        <v>82</v>
      </c>
      <c r="G10" s="9">
        <v>1.81</v>
      </c>
    </row>
    <row r="11" spans="2:7" ht="12" hidden="1" customHeight="1">
      <c r="D11" s="7" t="s">
        <v>79</v>
      </c>
      <c r="E11" s="8">
        <v>8.7129999999999999E-2</v>
      </c>
      <c r="F11" s="10">
        <v>305.5</v>
      </c>
      <c r="G11" s="9">
        <v>1.85</v>
      </c>
    </row>
    <row r="12" spans="2:7" ht="12" hidden="1" customHeight="1">
      <c r="D12" s="7" t="s">
        <v>80</v>
      </c>
      <c r="E12" s="8">
        <v>3.7679999999999998E-2</v>
      </c>
      <c r="F12" s="10">
        <v>480</v>
      </c>
      <c r="G12" s="9">
        <v>1.85</v>
      </c>
    </row>
    <row r="13" spans="2:7" ht="12" hidden="1" customHeight="1">
      <c r="D13" s="7" t="s">
        <v>81</v>
      </c>
      <c r="E13" s="8">
        <v>25.4</v>
      </c>
      <c r="F13" s="10">
        <v>18.2</v>
      </c>
      <c r="G13" s="9">
        <v>1.8</v>
      </c>
    </row>
    <row r="14" spans="2:7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</row>
    <row r="15" spans="2:7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</row>
    <row r="16" spans="2:7" ht="12" hidden="1" customHeight="1">
      <c r="D16" s="7" t="s">
        <v>83</v>
      </c>
      <c r="E16" s="8">
        <v>0.84650000000000003</v>
      </c>
      <c r="F16" s="10">
        <v>75</v>
      </c>
      <c r="G16" s="9">
        <v>1.42</v>
      </c>
    </row>
    <row r="17" spans="1:26" ht="12" hidden="1" customHeight="1">
      <c r="D17" s="7" t="s">
        <v>29</v>
      </c>
      <c r="E17" s="8">
        <v>0.2797</v>
      </c>
      <c r="F17" s="10">
        <v>100</v>
      </c>
      <c r="G17" s="9">
        <v>1.35</v>
      </c>
    </row>
    <row r="18" spans="1:26" ht="12" hidden="1" customHeight="1">
      <c r="D18" s="7" t="s">
        <v>30</v>
      </c>
      <c r="E18" s="8">
        <v>0.14354</v>
      </c>
      <c r="F18" s="10">
        <v>220</v>
      </c>
      <c r="G18" s="9">
        <v>1.4</v>
      </c>
    </row>
    <row r="19" spans="1:26" ht="12" hidden="1" customHeight="1">
      <c r="D19" s="7" t="s">
        <v>31</v>
      </c>
      <c r="E19" s="8">
        <v>51.39</v>
      </c>
      <c r="F19" s="10">
        <v>1.5</v>
      </c>
      <c r="G19" s="9">
        <v>1.05</v>
      </c>
    </row>
    <row r="20" spans="1:26" ht="12" hidden="1" customHeight="1">
      <c r="D20" s="7" t="s">
        <v>32</v>
      </c>
      <c r="E20" s="8">
        <v>12.91</v>
      </c>
      <c r="F20" s="10">
        <v>4</v>
      </c>
      <c r="G20" s="9">
        <v>1.1000000000000001</v>
      </c>
    </row>
    <row r="21" spans="1:26" ht="12" hidden="1" customHeight="1">
      <c r="D21" s="7" t="s">
        <v>33</v>
      </c>
      <c r="E21" s="8">
        <v>10.14</v>
      </c>
      <c r="F21" s="10">
        <v>7</v>
      </c>
      <c r="G21" s="9">
        <v>1.08</v>
      </c>
    </row>
    <row r="22" spans="1:26" ht="12" customHeight="1">
      <c r="E22" s="1"/>
      <c r="F22" s="2"/>
      <c r="G22" s="2"/>
      <c r="H22" s="2"/>
    </row>
    <row r="23" spans="1:26" ht="12" customHeight="1">
      <c r="E23" s="11" t="s">
        <v>78</v>
      </c>
      <c r="F23" s="12" t="s">
        <v>34</v>
      </c>
      <c r="G23" s="11" t="s">
        <v>32</v>
      </c>
      <c r="H23" s="12" t="s">
        <v>34</v>
      </c>
      <c r="I23" s="11" t="s">
        <v>29</v>
      </c>
      <c r="J23" s="12" t="s">
        <v>34</v>
      </c>
      <c r="K23" s="11" t="s">
        <v>33</v>
      </c>
      <c r="L23" s="12" t="s">
        <v>34</v>
      </c>
      <c r="M23" s="11" t="s">
        <v>37</v>
      </c>
      <c r="N23" s="12" t="s">
        <v>34</v>
      </c>
      <c r="O23" s="11" t="s">
        <v>73</v>
      </c>
      <c r="P23" s="12" t="s">
        <v>34</v>
      </c>
      <c r="Q23" s="11" t="s">
        <v>30</v>
      </c>
      <c r="R23" s="12" t="s">
        <v>34</v>
      </c>
      <c r="S23" s="11" t="s">
        <v>31</v>
      </c>
      <c r="T23" s="12" t="s">
        <v>34</v>
      </c>
      <c r="U23" s="11" t="s">
        <v>83</v>
      </c>
      <c r="V23" s="12" t="s">
        <v>34</v>
      </c>
      <c r="W23" s="94" t="s">
        <v>79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36" t="s">
        <v>170</v>
      </c>
      <c r="F25" t="s">
        <v>16</v>
      </c>
      <c r="O25" s="66" t="s">
        <v>156</v>
      </c>
      <c r="P25" t="s">
        <v>16</v>
      </c>
      <c r="Q25" s="43" t="s">
        <v>162</v>
      </c>
      <c r="R25" t="s">
        <v>16</v>
      </c>
      <c r="Y25" s="48">
        <f>ROUND((E25+O25+Q25)/3,1)</f>
        <v>0</v>
      </c>
      <c r="Z25" s="49" t="s">
        <v>24</v>
      </c>
    </row>
    <row r="26" spans="1:26" ht="13">
      <c r="A26" s="39"/>
      <c r="B26" s="37">
        <v>36</v>
      </c>
      <c r="C26" s="37" t="s">
        <v>122</v>
      </c>
      <c r="D26" s="40" t="s">
        <v>109</v>
      </c>
      <c r="E26" s="29">
        <v>17.850000000000001</v>
      </c>
      <c r="F26" s="13">
        <f>IF(SUM(E26)=0,0,TRUNC($E$14*($F$14-E26)^$G$14))</f>
        <v>406</v>
      </c>
      <c r="G26" s="29">
        <v>34.08</v>
      </c>
      <c r="H26" s="13">
        <f>IF(SUM(G26)=0,0,TRUNC($E$20*(G26-$F$20)^$G$20))</f>
        <v>545</v>
      </c>
      <c r="I26" s="29">
        <v>2.8</v>
      </c>
      <c r="J26" s="13">
        <f>IF(SUM(I26)=0,0,TRUNC($E$17*(I26*100-$F$17)^$G$17))</f>
        <v>309</v>
      </c>
      <c r="K26" s="29">
        <v>45.38</v>
      </c>
      <c r="L26" s="13">
        <f>IF(SUM(K26)=0,0,TRUNC($E$21*(K26-$F$21)^$G$21))</f>
        <v>521</v>
      </c>
      <c r="M26" s="29">
        <v>43.9</v>
      </c>
      <c r="N26" s="13">
        <f>IF(SUM(M26)=0,0,TRUNC($E$9*($F$9-M26)^$G$9))</f>
        <v>399</v>
      </c>
      <c r="O26" s="29">
        <v>13.18</v>
      </c>
      <c r="P26" s="13">
        <f>IF(SUM(O26)=0,0,TRUNC($E$8*($F$8-O26)^$G$8))</f>
        <v>438</v>
      </c>
      <c r="Q26" s="30">
        <v>5.31</v>
      </c>
      <c r="R26" s="13">
        <f>IF(SUM(Q26)=0,0,TRUNC($E$18*(Q26*100-$F$18)^$G$18))</f>
        <v>443</v>
      </c>
      <c r="S26" s="29">
        <v>10.7</v>
      </c>
      <c r="T26" s="13">
        <f>IF(SUM(S26)=0,0,TRUNC($E$19*(S26-$F$19)^$G$19))</f>
        <v>528</v>
      </c>
      <c r="U26" s="29">
        <v>1.49</v>
      </c>
      <c r="V26" s="13">
        <f>IF(SUM(U26)=0,0,TRUNC($E$16*(U26*100-$F$16)^$G$16))</f>
        <v>381</v>
      </c>
      <c r="W26" s="31">
        <v>3</v>
      </c>
      <c r="X26" s="29">
        <v>38.39</v>
      </c>
      <c r="Y26" s="13">
        <f>IF(SUM(W26,X26)=0,0,TRUNC($E$11*($F$11-(W26*60+X26))^$G$11))</f>
        <v>338</v>
      </c>
      <c r="Z26" s="15">
        <f>F26+H26+J26+L26+N26+P26+R26+T26+V26+Y26</f>
        <v>4308</v>
      </c>
    </row>
    <row r="35" spans="3:3">
      <c r="C35">
        <f ca="1">+C35:D39</f>
        <v>0</v>
      </c>
    </row>
  </sheetData>
  <mergeCells count="1">
    <mergeCell ref="W23:X23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topLeftCell="B1" zoomScale="85" zoomScaleNormal="100" workbookViewId="0">
      <selection activeCell="V26" sqref="V26"/>
    </sheetView>
  </sheetViews>
  <sheetFormatPr baseColWidth="10" defaultColWidth="9.08984375" defaultRowHeight="12.5"/>
  <cols>
    <col min="1" max="1" width="5.6328125" bestFit="1" customWidth="1"/>
    <col min="2" max="2" width="7.36328125" bestFit="1" customWidth="1"/>
    <col min="3" max="3" width="23.90625" customWidth="1"/>
    <col min="4" max="4" width="15.6328125" customWidth="1"/>
    <col min="5" max="5" width="8.36328125" bestFit="1" customWidth="1"/>
    <col min="6" max="6" width="7.36328125" customWidth="1"/>
    <col min="7" max="7" width="6.6328125" bestFit="1" customWidth="1"/>
    <col min="8" max="8" width="7.08984375" customWidth="1"/>
    <col min="9" max="9" width="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5.453125" bestFit="1" customWidth="1"/>
    <col min="16" max="16" width="6.90625" bestFit="1" customWidth="1"/>
    <col min="17" max="17" width="7.90625" bestFit="1" customWidth="1"/>
    <col min="18" max="18" width="7" customWidth="1"/>
    <col min="19" max="19" width="5.453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9.90625" customWidth="1"/>
    <col min="26" max="26" width="7.453125" customWidth="1"/>
  </cols>
  <sheetData>
    <row r="1" spans="2:7" ht="18">
      <c r="B1" s="18" t="s">
        <v>22</v>
      </c>
      <c r="C1" s="18" t="e">
        <f>#REF!</f>
        <v>#REF!</v>
      </c>
    </row>
    <row r="2" spans="2:7" ht="18">
      <c r="B2" s="19"/>
      <c r="C2" s="18" t="s">
        <v>21</v>
      </c>
      <c r="D2" s="3"/>
      <c r="E2" s="3"/>
    </row>
    <row r="3" spans="2:7" ht="18">
      <c r="B3" s="19"/>
      <c r="C3" s="18"/>
      <c r="D3" s="3"/>
      <c r="E3" s="3"/>
    </row>
    <row r="4" spans="2:7" ht="13">
      <c r="C4" s="21"/>
      <c r="D4" s="4"/>
    </row>
    <row r="5" spans="2:7" ht="13">
      <c r="C5" s="21"/>
      <c r="D5" s="4"/>
    </row>
    <row r="6" spans="2:7" ht="12" customHeight="1"/>
    <row r="7" spans="2:7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7" ht="12" hidden="1" customHeight="1">
      <c r="D8" s="7" t="s">
        <v>73</v>
      </c>
      <c r="E8" s="8">
        <v>25.4374</v>
      </c>
      <c r="F8" s="10">
        <v>18</v>
      </c>
      <c r="G8" s="9">
        <v>1.81</v>
      </c>
    </row>
    <row r="9" spans="2:7" ht="12" hidden="1" customHeight="1">
      <c r="D9" s="7" t="s">
        <v>37</v>
      </c>
      <c r="E9" s="8">
        <v>2.5850300000000002</v>
      </c>
      <c r="F9" s="10">
        <v>60.1</v>
      </c>
      <c r="G9" s="9">
        <v>1.81</v>
      </c>
    </row>
    <row r="10" spans="2:7" ht="12" hidden="1" customHeight="1">
      <c r="D10" s="7" t="s">
        <v>38</v>
      </c>
      <c r="E10" s="8">
        <v>1.53775</v>
      </c>
      <c r="F10" s="10">
        <v>82</v>
      </c>
      <c r="G10" s="9">
        <v>1.81</v>
      </c>
    </row>
    <row r="11" spans="2:7" ht="12" hidden="1" customHeight="1">
      <c r="D11" s="7" t="s">
        <v>79</v>
      </c>
      <c r="E11" s="8">
        <v>8.7129999999999999E-2</v>
      </c>
      <c r="F11" s="10">
        <v>305.5</v>
      </c>
      <c r="G11" s="9">
        <v>1.85</v>
      </c>
    </row>
    <row r="12" spans="2:7" ht="12" hidden="1" customHeight="1">
      <c r="D12" s="7" t="s">
        <v>80</v>
      </c>
      <c r="E12" s="8">
        <v>3.7679999999999998E-2</v>
      </c>
      <c r="F12" s="10">
        <v>480</v>
      </c>
      <c r="G12" s="9">
        <v>1.85</v>
      </c>
    </row>
    <row r="13" spans="2:7" ht="12" hidden="1" customHeight="1">
      <c r="D13" s="7" t="s">
        <v>81</v>
      </c>
      <c r="E13" s="8">
        <v>25.4</v>
      </c>
      <c r="F13" s="10">
        <v>18.2</v>
      </c>
      <c r="G13" s="9">
        <v>1.8</v>
      </c>
    </row>
    <row r="14" spans="2:7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</row>
    <row r="15" spans="2:7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</row>
    <row r="16" spans="2:7" ht="12" hidden="1" customHeight="1">
      <c r="D16" s="7" t="s">
        <v>83</v>
      </c>
      <c r="E16" s="8">
        <v>0.84650000000000003</v>
      </c>
      <c r="F16" s="10">
        <v>75</v>
      </c>
      <c r="G16" s="9">
        <v>1.42</v>
      </c>
    </row>
    <row r="17" spans="1:26" ht="12" hidden="1" customHeight="1">
      <c r="D17" s="7" t="s">
        <v>29</v>
      </c>
      <c r="E17" s="8">
        <v>0.2797</v>
      </c>
      <c r="F17" s="10">
        <v>100</v>
      </c>
      <c r="G17" s="9">
        <v>1.35</v>
      </c>
    </row>
    <row r="18" spans="1:26" ht="12" hidden="1" customHeight="1">
      <c r="D18" s="7" t="s">
        <v>30</v>
      </c>
      <c r="E18" s="8">
        <v>0.14354</v>
      </c>
      <c r="F18" s="10">
        <v>220</v>
      </c>
      <c r="G18" s="9">
        <v>1.4</v>
      </c>
    </row>
    <row r="19" spans="1:26" ht="12" hidden="1" customHeight="1">
      <c r="D19" s="7" t="s">
        <v>31</v>
      </c>
      <c r="E19" s="8">
        <v>51.39</v>
      </c>
      <c r="F19" s="10">
        <v>1.5</v>
      </c>
      <c r="G19" s="9">
        <v>1.05</v>
      </c>
    </row>
    <row r="20" spans="1:26" ht="12" hidden="1" customHeight="1">
      <c r="D20" s="7" t="s">
        <v>32</v>
      </c>
      <c r="E20" s="8">
        <v>12.91</v>
      </c>
      <c r="F20" s="10">
        <v>4</v>
      </c>
      <c r="G20" s="9">
        <v>1.1000000000000001</v>
      </c>
    </row>
    <row r="21" spans="1:26" ht="12" hidden="1" customHeight="1">
      <c r="D21" s="7" t="s">
        <v>33</v>
      </c>
      <c r="E21" s="8">
        <v>10.14</v>
      </c>
      <c r="F21" s="10">
        <v>7</v>
      </c>
      <c r="G21" s="9">
        <v>1.08</v>
      </c>
    </row>
    <row r="22" spans="1:26" ht="12" customHeight="1">
      <c r="E22" s="1"/>
      <c r="F22" s="2"/>
      <c r="G22" s="2"/>
      <c r="H22" s="2"/>
    </row>
    <row r="23" spans="1:26" ht="12.75" customHeight="1">
      <c r="E23" s="11" t="s">
        <v>62</v>
      </c>
      <c r="F23" s="12" t="s">
        <v>34</v>
      </c>
      <c r="G23" s="11" t="s">
        <v>32</v>
      </c>
      <c r="H23" s="12" t="s">
        <v>34</v>
      </c>
      <c r="I23" s="11" t="s">
        <v>29</v>
      </c>
      <c r="J23" s="12" t="s">
        <v>34</v>
      </c>
      <c r="K23" s="11" t="s">
        <v>33</v>
      </c>
      <c r="L23" s="12" t="s">
        <v>34</v>
      </c>
      <c r="M23" s="11" t="s">
        <v>38</v>
      </c>
      <c r="N23" s="12" t="s">
        <v>34</v>
      </c>
      <c r="O23" s="11" t="s">
        <v>73</v>
      </c>
      <c r="P23" s="12" t="s">
        <v>34</v>
      </c>
      <c r="Q23" s="11" t="s">
        <v>30</v>
      </c>
      <c r="R23" s="12" t="s">
        <v>34</v>
      </c>
      <c r="S23" s="11" t="s">
        <v>31</v>
      </c>
      <c r="T23" s="12" t="s">
        <v>34</v>
      </c>
      <c r="U23" s="11" t="s">
        <v>83</v>
      </c>
      <c r="V23" s="12" t="s">
        <v>34</v>
      </c>
      <c r="W23" s="94" t="s">
        <v>11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36" t="s">
        <v>167</v>
      </c>
      <c r="F25" t="s">
        <v>16</v>
      </c>
      <c r="O25" s="66" t="s">
        <v>157</v>
      </c>
      <c r="P25" t="s">
        <v>16</v>
      </c>
      <c r="Q25" s="43" t="s">
        <v>163</v>
      </c>
      <c r="R25" t="s">
        <v>16</v>
      </c>
      <c r="Y25" s="48">
        <f>ROUND((E25+O25+Q25)/3,1)</f>
        <v>0.5</v>
      </c>
      <c r="Z25" s="49" t="s">
        <v>24</v>
      </c>
    </row>
    <row r="26" spans="1:26" ht="13">
      <c r="A26" s="39"/>
      <c r="B26" s="37">
        <v>17</v>
      </c>
      <c r="C26" s="37" t="s">
        <v>40</v>
      </c>
      <c r="D26" s="40" t="s">
        <v>4</v>
      </c>
      <c r="E26" s="29">
        <v>15.47</v>
      </c>
      <c r="F26" s="13">
        <f>IF(SUM(E26)=0,0,TRUNC($E$15*($F$15-E26)^$G$15))</f>
        <v>794</v>
      </c>
      <c r="G26" s="29">
        <v>37.729999999999997</v>
      </c>
      <c r="H26" s="13">
        <f>IF(SUM(G26)=0,0,TRUNC($E$20*(G26-$F$20)^$G$20))</f>
        <v>619</v>
      </c>
      <c r="I26" s="29">
        <v>4</v>
      </c>
      <c r="J26" s="13">
        <f>IF(SUM(I26)=0,0,TRUNC($E$17*(I26*100-$F$17)^$G$17))</f>
        <v>617</v>
      </c>
      <c r="K26" s="29">
        <v>47.7</v>
      </c>
      <c r="L26" s="13">
        <f>IF(SUM(K26)=0,0,TRUNC($E$21*(K26-$F$21)^$G$21))</f>
        <v>555</v>
      </c>
      <c r="M26" s="29">
        <v>56.77</v>
      </c>
      <c r="N26" s="13">
        <f>IF(SUM(M26)=0,0,TRUNC($E$10*($F$10-M26)^$G$10))</f>
        <v>530</v>
      </c>
      <c r="O26" s="29">
        <v>12.14</v>
      </c>
      <c r="P26" s="13">
        <f>IF(SUM(O26)=0,0,TRUNC($E$8*($F$8-O26)^$G$8))</f>
        <v>624</v>
      </c>
      <c r="Q26" s="30">
        <v>6.25</v>
      </c>
      <c r="R26" s="13">
        <f>IF(SUM(Q26)=0,0,TRUNC($E$18*(Q26*100-$F$18)^$G$18))</f>
        <v>641</v>
      </c>
      <c r="S26" s="29">
        <v>14.4</v>
      </c>
      <c r="T26" s="13">
        <f>IF(SUM(S26)=0,0,TRUNC($E$19*(S26-$F$19)^$G$19))</f>
        <v>753</v>
      </c>
      <c r="U26" s="29">
        <v>1.73</v>
      </c>
      <c r="V26" s="13">
        <f>IF(SUM(U26)=0,0,TRUNC($E$16*(U26*100-$F$16)^$G$16))</f>
        <v>569</v>
      </c>
      <c r="W26" s="31">
        <v>5</v>
      </c>
      <c r="X26" s="29">
        <v>11.12</v>
      </c>
      <c r="Y26" s="13">
        <f>IF(SUM(W26,X26)=0,0,TRUNC($E$12*($F$12-(W26*60+X26))^$G$12))</f>
        <v>497</v>
      </c>
      <c r="Z26" s="15">
        <f>F26+H26+J26+L26+N26+P26+R26+T26+V26+Y26</f>
        <v>6199</v>
      </c>
    </row>
    <row r="27" spans="1:26" ht="18.75" customHeight="1">
      <c r="A27" s="37"/>
      <c r="B27" s="37"/>
      <c r="C27" s="37"/>
      <c r="D27" s="37"/>
      <c r="E27" s="43"/>
      <c r="F27" t="s">
        <v>16</v>
      </c>
      <c r="O27" s="66"/>
      <c r="P27" t="s">
        <v>16</v>
      </c>
      <c r="Q27" s="43" t="s">
        <v>164</v>
      </c>
      <c r="R27" t="s">
        <v>16</v>
      </c>
      <c r="Y27" s="48">
        <f>ROUND((E27+O27+Q27)/3,1)</f>
        <v>0.3</v>
      </c>
      <c r="Z27" s="49" t="s">
        <v>24</v>
      </c>
    </row>
    <row r="28" spans="1:26" ht="13">
      <c r="A28" s="39"/>
      <c r="B28" s="37">
        <v>37</v>
      </c>
      <c r="C28" s="37" t="s">
        <v>41</v>
      </c>
      <c r="D28" s="40" t="s">
        <v>115</v>
      </c>
      <c r="E28" s="29">
        <v>14.99</v>
      </c>
      <c r="F28" s="13">
        <f>IF(SUM(E28)=0,0,TRUNC($E$15*($F$15-E28)^$G$15))</f>
        <v>851</v>
      </c>
      <c r="G28" s="29">
        <v>37.18</v>
      </c>
      <c r="H28" s="13">
        <f>IF(SUM(G28)=0,0,TRUNC($E$20*(G28-$F$20)^$G$20))</f>
        <v>607</v>
      </c>
      <c r="I28" s="29">
        <v>4</v>
      </c>
      <c r="J28" s="13">
        <f>IF(SUM(I28)=0,0,TRUNC($E$17*(I28*100-$F$17)^$G$17))</f>
        <v>617</v>
      </c>
      <c r="K28" s="29">
        <v>57.05</v>
      </c>
      <c r="L28" s="13">
        <f>IF(SUM(K28)=0,0,TRUNC($E$21*(K28-$F$21)^$G$21))</f>
        <v>694</v>
      </c>
      <c r="M28" s="29">
        <v>51.72</v>
      </c>
      <c r="N28" s="13">
        <f>IF(SUM(M28)=0,0,TRUNC($E$10*($F$10-M28)^$G$10))</f>
        <v>737</v>
      </c>
      <c r="O28" s="29">
        <v>11.62</v>
      </c>
      <c r="P28" s="13">
        <f>IF(SUM(O28)=0,0,TRUNC($E$8*($F$8-O28)^$G$8))</f>
        <v>728</v>
      </c>
      <c r="Q28" s="29">
        <v>6.61</v>
      </c>
      <c r="R28" s="13">
        <f>IF(SUM(Q28)=0,0,TRUNC($E$18*(Q28*100-$F$18)^$G$18))</f>
        <v>723</v>
      </c>
      <c r="S28" s="29">
        <v>14.79</v>
      </c>
      <c r="T28" s="13">
        <f>IF(SUM(S28)=0,0,TRUNC($E$19*(S28-$F$19)^$G$19))</f>
        <v>777</v>
      </c>
      <c r="U28" s="29">
        <v>1.79</v>
      </c>
      <c r="V28" s="13">
        <f>IF(SUM(U28)=0,0,TRUNC($E$16*(U28*100-$F$16)^$G$16))</f>
        <v>619</v>
      </c>
      <c r="W28" s="31">
        <v>5</v>
      </c>
      <c r="X28" s="29">
        <v>5.93</v>
      </c>
      <c r="Y28" s="13">
        <f>IF(SUM(W28,X28)=0,0,TRUNC($E$12*($F$12-(W28*60+X28))^$G$12))</f>
        <v>526</v>
      </c>
      <c r="Z28" s="15">
        <f>F28+H28+J28+L28+N28+P28+R28+T28+V28+Y28</f>
        <v>6879</v>
      </c>
    </row>
    <row r="29" spans="1:26" ht="18.75" customHeight="1">
      <c r="A29" s="37"/>
      <c r="B29" s="37"/>
      <c r="C29" s="37"/>
      <c r="D29" s="37"/>
      <c r="E29" s="43"/>
      <c r="F29" t="s">
        <v>16</v>
      </c>
      <c r="O29" s="44"/>
      <c r="P29" t="s">
        <v>16</v>
      </c>
      <c r="Q29" s="43" t="s">
        <v>164</v>
      </c>
      <c r="R29" t="s">
        <v>16</v>
      </c>
      <c r="Y29" s="48">
        <f>ROUND((E29+O29+Q29)/3,1)</f>
        <v>0.3</v>
      </c>
      <c r="Z29" s="49" t="s">
        <v>24</v>
      </c>
    </row>
    <row r="30" spans="1:26" ht="13">
      <c r="A30" s="39"/>
      <c r="B30" s="37">
        <v>13</v>
      </c>
      <c r="C30" s="37" t="s">
        <v>23</v>
      </c>
      <c r="D30" s="40" t="s">
        <v>2</v>
      </c>
      <c r="E30" s="29">
        <v>15.74</v>
      </c>
      <c r="F30" s="13">
        <f>IF(SUM(E30)=0,0,TRUNC($E$15*($F$15-E30)^$G$15))</f>
        <v>762</v>
      </c>
      <c r="G30" s="29">
        <v>28.75</v>
      </c>
      <c r="H30" s="13">
        <f>IF(SUM(G30)=0,0,TRUNC($E$20*(G30-$F$20)^$G$20))</f>
        <v>440</v>
      </c>
      <c r="I30" s="29">
        <v>3.4</v>
      </c>
      <c r="J30" s="13">
        <f>IF(SUM(I30)=0,0,TRUNC($E$17*(I30*100-$F$17)^$G$17))</f>
        <v>457</v>
      </c>
      <c r="K30" s="29">
        <v>55.14</v>
      </c>
      <c r="L30" s="13">
        <f>IF(SUM(K30)=0,0,TRUNC($E$21*(K30-$F$21)^$G$21))</f>
        <v>665</v>
      </c>
      <c r="M30" s="29">
        <v>52.68</v>
      </c>
      <c r="N30" s="13">
        <f>IF(SUM(M30)=0,0,TRUNC($E$10*($F$10-M30)^$G$10))</f>
        <v>695</v>
      </c>
      <c r="O30" s="29">
        <v>12.01</v>
      </c>
      <c r="P30" s="13">
        <f>IF(SUM(O30)=0,0,TRUNC($E$8*($F$8-O30)^$G$8))</f>
        <v>649</v>
      </c>
      <c r="Q30" s="30">
        <v>6.46</v>
      </c>
      <c r="R30" s="13">
        <f>IF(SUM(Q30)=0,0,TRUNC($E$18*(Q30*100-$F$18)^$G$18))</f>
        <v>688</v>
      </c>
      <c r="S30" s="29">
        <v>12.74</v>
      </c>
      <c r="T30" s="13">
        <f>IF(SUM(S30)=0,0,TRUNC($E$19*(S30-$F$19)^$G$19))</f>
        <v>651</v>
      </c>
      <c r="U30" s="29">
        <v>1.91</v>
      </c>
      <c r="V30" s="13">
        <f>IF(SUM(U30)=0,0,TRUNC($E$16*(U30*100-$F$16)^$G$16))</f>
        <v>723</v>
      </c>
      <c r="W30" s="31">
        <v>4</v>
      </c>
      <c r="X30" s="29">
        <v>52.17</v>
      </c>
      <c r="Y30" s="13">
        <f>IF(SUM(W30,X30)=0,0,TRUNC($E$12*($F$12-(W30*60+X30))^$G$12))</f>
        <v>606</v>
      </c>
      <c r="Z30" s="15">
        <f>F30+H30+J30+L30+N30+P30+R30+T30+V30+Y30</f>
        <v>6336</v>
      </c>
    </row>
    <row r="37" spans="3:5">
      <c r="C37" s="51"/>
      <c r="D37" s="51"/>
      <c r="E37" s="51"/>
    </row>
    <row r="38" spans="3:5">
      <c r="C38" s="51"/>
      <c r="D38" s="51"/>
      <c r="E38" s="51"/>
    </row>
    <row r="39" spans="3:5">
      <c r="C39" s="51"/>
      <c r="D39" s="51"/>
      <c r="E39" s="51"/>
    </row>
  </sheetData>
  <mergeCells count="1">
    <mergeCell ref="W23:X23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showGridLines="0" zoomScale="85" zoomScaleNormal="100" workbookViewId="0">
      <selection activeCell="X29" sqref="X29"/>
    </sheetView>
  </sheetViews>
  <sheetFormatPr baseColWidth="10" defaultColWidth="9.08984375" defaultRowHeight="12.5"/>
  <cols>
    <col min="1" max="1" width="5.6328125" bestFit="1" customWidth="1"/>
    <col min="2" max="2" width="10.453125" bestFit="1" customWidth="1"/>
    <col min="3" max="3" width="23.90625" customWidth="1"/>
    <col min="4" max="4" width="19.36328125" customWidth="1"/>
    <col min="5" max="5" width="8.36328125" bestFit="1" customWidth="1"/>
    <col min="6" max="6" width="7.36328125" customWidth="1"/>
    <col min="7" max="7" width="7.90625" bestFit="1" customWidth="1"/>
    <col min="8" max="8" width="7.08984375" customWidth="1"/>
    <col min="9" max="9" width="5.632812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8.36328125" bestFit="1" customWidth="1"/>
    <col min="16" max="16" width="6.90625" bestFit="1" customWidth="1"/>
    <col min="17" max="17" width="7.90625" bestFit="1" customWidth="1"/>
    <col min="18" max="18" width="7" customWidth="1"/>
    <col min="19" max="19" width="5.453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7" customWidth="1"/>
    <col min="26" max="26" width="6.36328125" customWidth="1"/>
  </cols>
  <sheetData>
    <row r="1" spans="2:7" ht="18">
      <c r="B1" s="18" t="s">
        <v>96</v>
      </c>
      <c r="C1" s="18" t="e">
        <f>#REF!</f>
        <v>#REF!</v>
      </c>
    </row>
    <row r="2" spans="2:7" ht="18">
      <c r="B2" s="19"/>
      <c r="C2" s="18" t="s">
        <v>21</v>
      </c>
      <c r="D2" s="3"/>
      <c r="E2" s="3"/>
    </row>
    <row r="3" spans="2:7" ht="17.5">
      <c r="B3" s="19"/>
      <c r="C3" s="21"/>
      <c r="D3" s="3"/>
      <c r="E3" s="3"/>
    </row>
    <row r="4" spans="2:7" ht="13">
      <c r="C4" s="21" t="s">
        <v>60</v>
      </c>
      <c r="D4" s="4"/>
    </row>
    <row r="5" spans="2:7" ht="13">
      <c r="C5" s="21" t="s">
        <v>61</v>
      </c>
      <c r="D5" s="4"/>
    </row>
    <row r="7" spans="2:7" ht="13" hidden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</row>
    <row r="8" spans="2:7" hidden="1">
      <c r="D8" s="7" t="s">
        <v>73</v>
      </c>
      <c r="E8" s="8">
        <v>25.4374</v>
      </c>
      <c r="F8" s="10">
        <v>18</v>
      </c>
      <c r="G8" s="9">
        <v>1.81</v>
      </c>
    </row>
    <row r="9" spans="2:7" hidden="1">
      <c r="D9" s="7" t="s">
        <v>37</v>
      </c>
      <c r="E9" s="8">
        <v>2.5850300000000002</v>
      </c>
      <c r="F9" s="10">
        <v>60.1</v>
      </c>
      <c r="G9" s="9">
        <v>1.81</v>
      </c>
    </row>
    <row r="10" spans="2:7" hidden="1">
      <c r="D10" s="7" t="s">
        <v>38</v>
      </c>
      <c r="E10" s="8">
        <v>1.53775</v>
      </c>
      <c r="F10" s="10">
        <v>82</v>
      </c>
      <c r="G10" s="9">
        <v>1.81</v>
      </c>
    </row>
    <row r="11" spans="2:7" hidden="1">
      <c r="D11" s="7" t="s">
        <v>79</v>
      </c>
      <c r="E11" s="8">
        <v>8.7129999999999999E-2</v>
      </c>
      <c r="F11" s="10">
        <v>305.5</v>
      </c>
      <c r="G11" s="9">
        <v>1.85</v>
      </c>
    </row>
    <row r="12" spans="2:7" hidden="1">
      <c r="D12" s="7" t="s">
        <v>80</v>
      </c>
      <c r="E12" s="8">
        <v>3.7679999999999998E-2</v>
      </c>
      <c r="F12" s="10">
        <v>480</v>
      </c>
      <c r="G12" s="9">
        <v>1.85</v>
      </c>
    </row>
    <row r="13" spans="2:7" hidden="1">
      <c r="D13" s="7" t="s">
        <v>81</v>
      </c>
      <c r="E13" s="8">
        <v>25.4</v>
      </c>
      <c r="F13" s="10">
        <v>18.2</v>
      </c>
      <c r="G13" s="9">
        <v>1.8</v>
      </c>
    </row>
    <row r="14" spans="2:7" ht="12.75" hidden="1" customHeight="1">
      <c r="D14" s="7" t="s">
        <v>77</v>
      </c>
      <c r="E14" s="8">
        <v>8.7375299999999996</v>
      </c>
      <c r="F14" s="10">
        <v>26</v>
      </c>
      <c r="G14" s="9">
        <v>1.83</v>
      </c>
    </row>
    <row r="15" spans="2:7" ht="12.75" hidden="1" customHeight="1">
      <c r="D15" s="7" t="s">
        <v>82</v>
      </c>
      <c r="E15" s="8">
        <v>5.7435200000000002</v>
      </c>
      <c r="F15" s="10">
        <v>28.5</v>
      </c>
      <c r="G15" s="9">
        <v>1.92</v>
      </c>
    </row>
    <row r="16" spans="2:7" hidden="1">
      <c r="D16" s="7" t="s">
        <v>83</v>
      </c>
      <c r="E16" s="8">
        <v>0.84650000000000003</v>
      </c>
      <c r="F16" s="10">
        <v>75</v>
      </c>
      <c r="G16" s="9">
        <v>1.42</v>
      </c>
    </row>
    <row r="17" spans="1:26" hidden="1">
      <c r="D17" s="7" t="s">
        <v>29</v>
      </c>
      <c r="E17" s="8">
        <v>0.2797</v>
      </c>
      <c r="F17" s="10">
        <v>100</v>
      </c>
      <c r="G17" s="9">
        <v>1.35</v>
      </c>
    </row>
    <row r="18" spans="1:26" hidden="1">
      <c r="D18" s="7" t="s">
        <v>30</v>
      </c>
      <c r="E18" s="8">
        <v>0.14354</v>
      </c>
      <c r="F18" s="10">
        <v>220</v>
      </c>
      <c r="G18" s="9">
        <v>1.4</v>
      </c>
    </row>
    <row r="19" spans="1:26" hidden="1">
      <c r="D19" s="7" t="s">
        <v>31</v>
      </c>
      <c r="E19" s="8">
        <v>51.39</v>
      </c>
      <c r="F19" s="10">
        <v>1.5</v>
      </c>
      <c r="G19" s="9">
        <v>1.05</v>
      </c>
    </row>
    <row r="20" spans="1:26" hidden="1">
      <c r="D20" s="7" t="s">
        <v>32</v>
      </c>
      <c r="E20" s="8">
        <v>12.91</v>
      </c>
      <c r="F20" s="10">
        <v>4</v>
      </c>
      <c r="G20" s="9">
        <v>1.1000000000000001</v>
      </c>
    </row>
    <row r="21" spans="1:26" hidden="1">
      <c r="D21" s="7" t="s">
        <v>33</v>
      </c>
      <c r="E21" s="8">
        <v>10.14</v>
      </c>
      <c r="F21" s="10">
        <v>7</v>
      </c>
      <c r="G21" s="9">
        <v>1.08</v>
      </c>
    </row>
    <row r="22" spans="1:26" ht="15.5" hidden="1">
      <c r="E22" s="1"/>
      <c r="F22" s="2"/>
      <c r="G22" s="2"/>
      <c r="H22" s="2"/>
    </row>
    <row r="23" spans="1:26" ht="12.75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62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66" t="s">
        <v>157</v>
      </c>
      <c r="F25" t="s">
        <v>16</v>
      </c>
      <c r="G25" s="36" t="s">
        <v>162</v>
      </c>
      <c r="H25" t="s">
        <v>16</v>
      </c>
      <c r="O25" s="43" t="s">
        <v>167</v>
      </c>
      <c r="P25" t="s">
        <v>16</v>
      </c>
      <c r="Y25" s="49">
        <f>ROUND((E25+G25+O25)/3,1)</f>
        <v>0.3</v>
      </c>
      <c r="Z25" s="49" t="s">
        <v>24</v>
      </c>
    </row>
    <row r="26" spans="1:26" ht="13">
      <c r="A26" s="39"/>
      <c r="B26" s="37">
        <v>41</v>
      </c>
      <c r="C26" s="37" t="s">
        <v>89</v>
      </c>
      <c r="D26" s="40" t="s">
        <v>8</v>
      </c>
      <c r="E26" s="29">
        <v>12.39</v>
      </c>
      <c r="F26" s="13">
        <f>IF(SUM(E26)=0,0,TRUNC($E$8*($F$8-E26)^$G$8))</f>
        <v>576</v>
      </c>
      <c r="G26" s="29">
        <v>5.57</v>
      </c>
      <c r="H26" s="13">
        <f>IF(SUM(G26)=0,0,TRUNC($E$18*(G26*100-$F$18)^$G$18))</f>
        <v>496</v>
      </c>
      <c r="I26" s="29">
        <v>11.31</v>
      </c>
      <c r="J26" s="13">
        <f>IF(SUM(I26)=0,0,TRUNC($E$19*(I26-$F$19)^$G$19))</f>
        <v>565</v>
      </c>
      <c r="K26" s="29">
        <v>1.52</v>
      </c>
      <c r="L26" s="13">
        <f>IF(SUM(K26)=0,0,TRUNC($E$16*(K26*100-$F$16)^$G$16))</f>
        <v>404</v>
      </c>
      <c r="M26" s="29">
        <v>54.74</v>
      </c>
      <c r="N26" s="13">
        <f>IF(SUM(M26)=0,0,TRUNC($E$10*($F$10-M26)^$G$10))</f>
        <v>609</v>
      </c>
      <c r="O26" s="69" t="s">
        <v>0</v>
      </c>
      <c r="P26" s="13">
        <f>IF(SUM(O26)=0,0,TRUNC($E$15*($F$15-O26)^$G$15))</f>
        <v>0</v>
      </c>
      <c r="Q26" s="29">
        <v>36.04</v>
      </c>
      <c r="R26" s="13">
        <f>IF(SUM(Q26)=0,0,TRUNC($E$20*(Q26-$F$20)^$G$20))</f>
        <v>585</v>
      </c>
      <c r="S26" s="29">
        <v>3.1</v>
      </c>
      <c r="T26" s="13">
        <f>IF(SUM(S26)=0,0,TRUNC($E$17*(S26*100-$F$17)^$G$17))</f>
        <v>381</v>
      </c>
      <c r="U26" s="32">
        <v>39.25</v>
      </c>
      <c r="V26" s="13">
        <f>IF(SUM(U26)=0,0,TRUNC($E$21*(U26-$F$21)^$G$21))</f>
        <v>431</v>
      </c>
      <c r="W26" s="31">
        <v>5</v>
      </c>
      <c r="X26" s="29">
        <v>5.21</v>
      </c>
      <c r="Y26" s="13">
        <f>IF(SUM(W26,X26)=0,0,TRUNC($E$12*($F$12-(W26*60+X26))^$G$12))</f>
        <v>530</v>
      </c>
      <c r="Z26" s="15">
        <f>F26+H26+J26+L26+N26+P26+R26+T26+V26+Y26</f>
        <v>4577</v>
      </c>
    </row>
    <row r="27" spans="1:26" ht="18.75" customHeight="1">
      <c r="A27" s="37"/>
      <c r="B27" s="37"/>
      <c r="C27" s="37"/>
      <c r="D27" s="38"/>
      <c r="E27" s="36"/>
      <c r="F27" t="s">
        <v>16</v>
      </c>
      <c r="G27" s="36" t="s">
        <v>158</v>
      </c>
      <c r="H27" t="s">
        <v>16</v>
      </c>
      <c r="O27" s="43"/>
      <c r="P27" t="s">
        <v>16</v>
      </c>
      <c r="Y27" s="49">
        <f>ROUND((E27+G27+O27)/3,1)</f>
        <v>-0.4</v>
      </c>
      <c r="Z27" s="49" t="s">
        <v>24</v>
      </c>
    </row>
    <row r="28" spans="1:26" ht="13">
      <c r="A28" s="39"/>
      <c r="B28" s="37">
        <v>7</v>
      </c>
      <c r="C28" s="37" t="s">
        <v>88</v>
      </c>
      <c r="D28" s="40" t="s">
        <v>123</v>
      </c>
      <c r="E28" s="29">
        <v>11.83</v>
      </c>
      <c r="F28" s="13">
        <f>IF(SUM(E28)=0,0,TRUNC($E$8*($F$8-E28)^$G$8))</f>
        <v>685</v>
      </c>
      <c r="G28" s="29">
        <v>6.25</v>
      </c>
      <c r="H28" s="13">
        <f>IF(SUM(G28)=0,0,TRUNC($E$18*(G28*100-$F$18)^$G$18))</f>
        <v>641</v>
      </c>
      <c r="I28" s="29">
        <v>11.69</v>
      </c>
      <c r="J28" s="13">
        <f>IF(SUM(I28)=0,0,TRUNC($E$19*(I28-$F$19)^$G$19))</f>
        <v>588</v>
      </c>
      <c r="K28" s="29">
        <v>1.79</v>
      </c>
      <c r="L28" s="13">
        <f>IF(SUM(K28)=0,0,TRUNC($E$16*(K28*100-$F$16)^$G$16))</f>
        <v>619</v>
      </c>
      <c r="M28" s="29">
        <v>52.85</v>
      </c>
      <c r="N28" s="13">
        <f>IF(SUM(M28)=0,0,TRUNC($E$10*($F$10-M28)^$G$10))</f>
        <v>688</v>
      </c>
      <c r="O28" s="29">
        <v>15.62</v>
      </c>
      <c r="P28" s="13">
        <f>IF(SUM(O28)=0,0,TRUNC($E$15*($F$15-O28)^$G$15))</f>
        <v>776</v>
      </c>
      <c r="Q28" s="29">
        <v>33.92</v>
      </c>
      <c r="R28" s="13">
        <f>IF(SUM(Q28)=0,0,TRUNC($E$20*(Q28-$F$20)^$G$20))</f>
        <v>542</v>
      </c>
      <c r="S28" s="29">
        <v>3.3</v>
      </c>
      <c r="T28" s="13">
        <f>IF(SUM(S28)=0,0,TRUNC($E$17*(S28*100-$F$17)^$G$17))</f>
        <v>431</v>
      </c>
      <c r="U28" s="32">
        <v>41.57</v>
      </c>
      <c r="V28" s="13">
        <f>IF(SUM(U28)=0,0,TRUNC($E$21*(U28-$F$21)^$G$21))</f>
        <v>465</v>
      </c>
      <c r="W28" s="31">
        <v>5</v>
      </c>
      <c r="X28" s="29">
        <v>3.76</v>
      </c>
      <c r="Y28" s="13">
        <f>IF(SUM(W28,X28)=0,0,TRUNC($E$12*($F$12-(W28*60+X28))^$G$12))</f>
        <v>538</v>
      </c>
      <c r="Z28" s="15">
        <f>F28+H28+J28+L28+N28+P28+R28+T28+V28+Y28</f>
        <v>5973</v>
      </c>
    </row>
    <row r="33" spans="3:5">
      <c r="C33" s="51"/>
      <c r="D33" s="51"/>
      <c r="E33" s="51"/>
    </row>
    <row r="34" spans="3:5">
      <c r="C34" s="51"/>
      <c r="D34" s="51"/>
      <c r="E34" s="51"/>
    </row>
  </sheetData>
  <mergeCells count="1">
    <mergeCell ref="W23:X23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showGridLines="0" topLeftCell="D1" zoomScale="85" zoomScaleNormal="100" workbookViewId="0">
      <selection activeCell="H25" sqref="H25"/>
    </sheetView>
  </sheetViews>
  <sheetFormatPr baseColWidth="10" defaultColWidth="9.08984375" defaultRowHeight="12.5"/>
  <cols>
    <col min="1" max="1" width="5.6328125" bestFit="1" customWidth="1"/>
    <col min="2" max="2" width="12.08984375" customWidth="1"/>
    <col min="3" max="3" width="26" customWidth="1"/>
    <col min="4" max="4" width="15.6328125" customWidth="1"/>
    <col min="5" max="5" width="8.36328125" bestFit="1" customWidth="1"/>
    <col min="6" max="6" width="7.36328125" customWidth="1"/>
    <col min="7" max="7" width="7.90625" bestFit="1" customWidth="1"/>
    <col min="8" max="8" width="7.08984375" customWidth="1"/>
    <col min="9" max="9" width="5.632812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8.36328125" bestFit="1" customWidth="1"/>
    <col min="16" max="16" width="6.90625" bestFit="1" customWidth="1"/>
    <col min="17" max="17" width="7.90625" bestFit="1" customWidth="1"/>
    <col min="18" max="18" width="7" customWidth="1"/>
    <col min="19" max="19" width="6.6328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7" customWidth="1"/>
    <col min="26" max="26" width="6.36328125" customWidth="1"/>
  </cols>
  <sheetData>
    <row r="1" spans="2:10" ht="18">
      <c r="B1" s="18" t="s">
        <v>99</v>
      </c>
      <c r="C1" s="18" t="e">
        <f>#REF!</f>
        <v>#REF!</v>
      </c>
    </row>
    <row r="2" spans="2:10" ht="18">
      <c r="B2" s="19"/>
      <c r="C2" s="18" t="s">
        <v>21</v>
      </c>
      <c r="D2" s="3"/>
      <c r="E2" s="3"/>
    </row>
    <row r="3" spans="2:10" ht="17.5">
      <c r="B3" s="19"/>
      <c r="C3" s="21"/>
      <c r="D3" s="3"/>
      <c r="E3" s="3"/>
    </row>
    <row r="4" spans="2:10" ht="13">
      <c r="C4" s="20" t="s">
        <v>98</v>
      </c>
      <c r="D4" s="16"/>
      <c r="E4" s="17"/>
      <c r="F4" s="17"/>
      <c r="G4" s="17"/>
    </row>
    <row r="5" spans="2:10" ht="13">
      <c r="C5" s="20" t="s">
        <v>97</v>
      </c>
      <c r="D5" s="16"/>
      <c r="E5" s="17"/>
      <c r="F5" s="17"/>
      <c r="G5" s="17"/>
    </row>
    <row r="6" spans="2:10" ht="14.25" customHeight="1"/>
    <row r="7" spans="2:10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</row>
    <row r="8" spans="2:10" hidden="1">
      <c r="D8" s="7" t="s">
        <v>73</v>
      </c>
      <c r="E8" s="8">
        <v>25.4374</v>
      </c>
      <c r="F8" s="10">
        <v>18</v>
      </c>
      <c r="G8" s="9">
        <v>1.81</v>
      </c>
      <c r="H8" s="27">
        <v>0.92869999999999997</v>
      </c>
      <c r="I8" s="24"/>
    </row>
    <row r="9" spans="2:10" hidden="1">
      <c r="D9" s="7" t="s">
        <v>37</v>
      </c>
      <c r="E9" s="8">
        <v>2.5850300000000002</v>
      </c>
      <c r="F9" s="10">
        <v>60.1</v>
      </c>
      <c r="G9" s="9">
        <v>1.81</v>
      </c>
      <c r="H9" s="27"/>
      <c r="I9" s="24"/>
    </row>
    <row r="10" spans="2:10" hidden="1">
      <c r="D10" s="7" t="s">
        <v>38</v>
      </c>
      <c r="E10" s="8">
        <v>1.53775</v>
      </c>
      <c r="F10" s="10">
        <v>82</v>
      </c>
      <c r="G10" s="9">
        <v>1.81</v>
      </c>
      <c r="H10" s="27">
        <v>0.90539999999999998</v>
      </c>
      <c r="I10" s="24"/>
    </row>
    <row r="11" spans="2:10" hidden="1">
      <c r="D11" s="7" t="s">
        <v>79</v>
      </c>
      <c r="E11" s="8">
        <v>8.7129999999999999E-2</v>
      </c>
      <c r="F11" s="10">
        <v>305.5</v>
      </c>
      <c r="G11" s="9">
        <v>1.85</v>
      </c>
      <c r="H11" s="27"/>
      <c r="I11" s="24"/>
    </row>
    <row r="12" spans="2:10" hidden="1">
      <c r="D12" s="7" t="s">
        <v>80</v>
      </c>
      <c r="E12" s="8">
        <v>3.7679999999999998E-2</v>
      </c>
      <c r="F12" s="10">
        <v>480</v>
      </c>
      <c r="G12" s="9">
        <v>1.85</v>
      </c>
      <c r="H12" s="27">
        <v>0.91249999999999998</v>
      </c>
      <c r="I12" s="24"/>
    </row>
    <row r="13" spans="2:10" hidden="1">
      <c r="D13" s="7" t="s">
        <v>81</v>
      </c>
      <c r="E13" s="8">
        <v>25.4</v>
      </c>
      <c r="F13" s="10">
        <v>18.2</v>
      </c>
      <c r="G13" s="9">
        <v>1.8</v>
      </c>
      <c r="H13" s="27"/>
      <c r="I13" s="24"/>
    </row>
    <row r="14" spans="2:10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  <c r="H14" s="27">
        <v>0.91510000000000002</v>
      </c>
      <c r="I14" s="26" t="s">
        <v>26</v>
      </c>
    </row>
    <row r="15" spans="2:10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  <c r="H15" s="27"/>
      <c r="I15" s="24"/>
    </row>
    <row r="16" spans="2:10" hidden="1">
      <c r="D16" s="7" t="s">
        <v>83</v>
      </c>
      <c r="E16" s="8">
        <v>0.84650000000000003</v>
      </c>
      <c r="F16" s="10">
        <v>75</v>
      </c>
      <c r="G16" s="9">
        <v>1.42</v>
      </c>
      <c r="H16" s="27">
        <v>1.1022000000000001</v>
      </c>
      <c r="I16" s="24"/>
    </row>
    <row r="17" spans="1:26" hidden="1">
      <c r="D17" s="7" t="s">
        <v>29</v>
      </c>
      <c r="E17" s="8">
        <v>0.2797</v>
      </c>
      <c r="F17" s="10">
        <v>100</v>
      </c>
      <c r="G17" s="9">
        <v>1.35</v>
      </c>
      <c r="H17" s="27">
        <v>1.1480999999999999</v>
      </c>
      <c r="I17" s="24"/>
    </row>
    <row r="18" spans="1:26" hidden="1">
      <c r="D18" s="7" t="s">
        <v>30</v>
      </c>
      <c r="E18" s="8">
        <v>0.14354</v>
      </c>
      <c r="F18" s="10">
        <v>220</v>
      </c>
      <c r="G18" s="9">
        <v>1.4</v>
      </c>
      <c r="H18" s="27">
        <v>1.1551</v>
      </c>
      <c r="I18" s="24"/>
    </row>
    <row r="19" spans="1:26" hidden="1">
      <c r="D19" s="7" t="s">
        <v>31</v>
      </c>
      <c r="E19" s="8">
        <v>51.39</v>
      </c>
      <c r="F19" s="10">
        <v>1.5</v>
      </c>
      <c r="G19" s="9">
        <v>1.05</v>
      </c>
      <c r="H19" s="27">
        <v>1.2022999999999999</v>
      </c>
      <c r="I19" s="24"/>
    </row>
    <row r="20" spans="1:26" hidden="1">
      <c r="D20" s="7" t="s">
        <v>32</v>
      </c>
      <c r="E20" s="8">
        <v>12.91</v>
      </c>
      <c r="F20" s="10">
        <v>4</v>
      </c>
      <c r="G20" s="9">
        <v>1.1000000000000001</v>
      </c>
      <c r="H20" s="27">
        <v>1.2049000000000001</v>
      </c>
      <c r="I20" s="24"/>
    </row>
    <row r="21" spans="1:26" hidden="1">
      <c r="D21" s="7" t="s">
        <v>33</v>
      </c>
      <c r="E21" s="8">
        <v>10.14</v>
      </c>
      <c r="F21" s="10">
        <v>7</v>
      </c>
      <c r="G21" s="9">
        <v>1.08</v>
      </c>
      <c r="H21" s="27">
        <v>1.1716</v>
      </c>
      <c r="I21" s="24"/>
    </row>
    <row r="22" spans="1:26" ht="15.5" hidden="1">
      <c r="E22" s="1"/>
      <c r="F22" s="2"/>
      <c r="G22" s="2"/>
      <c r="H22" s="2"/>
    </row>
    <row r="23" spans="1:26" ht="12.75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62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66" t="s">
        <v>153</v>
      </c>
      <c r="G25" s="36" t="s">
        <v>176</v>
      </c>
      <c r="O25" s="43" t="s">
        <v>167</v>
      </c>
      <c r="P25" t="s">
        <v>16</v>
      </c>
      <c r="Y25" s="49">
        <f>ROUND((E25+G25+O25)/3,1)</f>
        <v>0.3</v>
      </c>
      <c r="Z25" s="49" t="s">
        <v>24</v>
      </c>
    </row>
    <row r="26" spans="1:26" ht="13">
      <c r="A26" s="39"/>
      <c r="B26" s="37">
        <v>16</v>
      </c>
      <c r="C26" s="41" t="s">
        <v>144</v>
      </c>
      <c r="D26" s="42" t="s">
        <v>145</v>
      </c>
      <c r="E26" s="29">
        <v>12.95</v>
      </c>
      <c r="F26" s="13">
        <f>IF(SUM(E26)=0,0,TRUNC($E$8*($F$8-ROUNDUP(E26*$H$8,2))^$G$8))</f>
        <v>645</v>
      </c>
      <c r="G26" s="29">
        <v>5.07</v>
      </c>
      <c r="H26" s="13">
        <f>IF(SUM(G26)=0,0,TRUNC($E$18*(ROUNDDOWN(G26*$H$18,2)*100-$F$18)^$G$18))</f>
        <v>554</v>
      </c>
      <c r="I26" s="29">
        <v>8.7899999999999991</v>
      </c>
      <c r="J26" s="13">
        <f>IF(SUM(I26)=0,0,TRUNC($E$19*(ROUNDDOWN(I26*$H$19,2)-$F$19)^$G$19))</f>
        <v>519</v>
      </c>
      <c r="K26" s="29">
        <v>1.6</v>
      </c>
      <c r="L26" s="13">
        <f>IF(SUM(K26)=0,0,TRUNC($E$16*(ROUNDDOWN(K26*$H$16,2)*100-$F$16)^$G$16))</f>
        <v>593</v>
      </c>
      <c r="M26" s="29">
        <v>64.28</v>
      </c>
      <c r="N26" s="13">
        <f>IF(SUM(M26)=0,0,TRUNC($E$10*($F$10-ROUNDUP(M26*$H$10,2))^$G$10))</f>
        <v>476</v>
      </c>
      <c r="O26" s="29">
        <v>19.440000000000001</v>
      </c>
      <c r="P26" s="13">
        <f>IF(SUM(O26)=0,0,TRUNC($E$15*($F$15-ROUNDUP(O26*$H$14,2))^$G$15))</f>
        <v>544</v>
      </c>
      <c r="Q26" s="29">
        <v>23.58</v>
      </c>
      <c r="R26" s="13">
        <f>IF(SUM(Q26)=0,0,TRUNC($E$20*(ROUNDDOWN(Q26*$H$20,2)-$F$20)^$G$20))</f>
        <v>433</v>
      </c>
      <c r="S26" s="29">
        <v>2.4</v>
      </c>
      <c r="T26" s="13">
        <f>IF(SUM(S26)=0,0,TRUNC($E$17*(ROUNDDOWN(S26*$H$17,2)*100-$F$17)^$G$17))</f>
        <v>298</v>
      </c>
      <c r="U26" s="32">
        <v>27.86</v>
      </c>
      <c r="V26" s="13">
        <f>IF(SUM(U26)=0,0,TRUNC($E$21*(ROUNDDOWN(U26*$H$21,2)-$F$21)^$G$21))</f>
        <v>337</v>
      </c>
      <c r="W26" s="31">
        <v>5</v>
      </c>
      <c r="X26" s="29">
        <v>46.07</v>
      </c>
      <c r="Y26" s="13">
        <f>IF(SUM(W26,X26)=0,0,TRUNC($E$12*($F$12-ROUNDUP((W26*60+X26)*$H$12,2))^$G$12))</f>
        <v>472</v>
      </c>
      <c r="Z26" s="15">
        <f>F26+H26+J26+L26+N26+P26+R26+T26+V26+Y26</f>
        <v>4871</v>
      </c>
    </row>
    <row r="27" spans="1:26" ht="18.75" customHeight="1"/>
  </sheetData>
  <mergeCells count="2">
    <mergeCell ref="W23:X23"/>
    <mergeCell ref="H7:J7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zoomScaleNormal="100" workbookViewId="0">
      <selection activeCell="H25" sqref="H25"/>
    </sheetView>
  </sheetViews>
  <sheetFormatPr baseColWidth="10" defaultColWidth="9.08984375" defaultRowHeight="12.5"/>
  <cols>
    <col min="1" max="1" width="5.6328125" customWidth="1"/>
    <col min="2" max="2" width="13.453125" customWidth="1"/>
    <col min="3" max="3" width="14.6328125" customWidth="1"/>
    <col min="4" max="4" width="12" customWidth="1"/>
    <col min="5" max="5" width="8.36328125" customWidth="1"/>
    <col min="6" max="6" width="7.36328125" customWidth="1"/>
    <col min="7" max="7" width="7.90625" customWidth="1"/>
    <col min="8" max="8" width="7.08984375" customWidth="1"/>
    <col min="9" max="9" width="5.453125" customWidth="1"/>
    <col min="10" max="10" width="6.453125" customWidth="1"/>
    <col min="11" max="11" width="6.6328125" customWidth="1"/>
    <col min="12" max="14" width="8.453125" customWidth="1"/>
    <col min="15" max="15" width="8.36328125" customWidth="1"/>
    <col min="16" max="16" width="6.90625" customWidth="1"/>
    <col min="17" max="17" width="7.90625" customWidth="1"/>
    <col min="18" max="18" width="7" customWidth="1"/>
    <col min="19" max="19" width="5.453125" customWidth="1"/>
    <col min="20" max="20" width="6.90625" customWidth="1"/>
    <col min="21" max="21" width="6.6328125" customWidth="1"/>
    <col min="22" max="22" width="7" customWidth="1"/>
    <col min="23" max="23" width="4.08984375" customWidth="1"/>
    <col min="24" max="24" width="5.453125" customWidth="1"/>
    <col min="25" max="25" width="7" customWidth="1"/>
    <col min="26" max="26" width="6.36328125" customWidth="1"/>
  </cols>
  <sheetData>
    <row r="1" spans="2:10" ht="18">
      <c r="B1" s="18" t="s">
        <v>57</v>
      </c>
      <c r="C1" s="18" t="e">
        <f>#REF!</f>
        <v>#REF!</v>
      </c>
    </row>
    <row r="2" spans="2:10" ht="18">
      <c r="B2" s="19"/>
      <c r="C2" s="18" t="s">
        <v>21</v>
      </c>
      <c r="D2" s="3"/>
      <c r="E2" s="3"/>
    </row>
    <row r="3" spans="2:10" ht="17.5">
      <c r="B3" s="19"/>
      <c r="C3" s="21"/>
      <c r="D3" s="3"/>
      <c r="E3" s="3"/>
    </row>
    <row r="4" spans="2:10" ht="13">
      <c r="C4" s="20" t="s">
        <v>103</v>
      </c>
      <c r="D4" s="16"/>
      <c r="E4" s="17"/>
      <c r="F4" s="17"/>
      <c r="G4" s="17"/>
    </row>
    <row r="5" spans="2:10" ht="13">
      <c r="C5" s="20" t="s">
        <v>104</v>
      </c>
      <c r="D5" s="16"/>
      <c r="E5" s="17"/>
      <c r="F5" s="17"/>
      <c r="G5" s="17"/>
    </row>
    <row r="6" spans="2:10" ht="12" customHeight="1"/>
    <row r="7" spans="2:10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</row>
    <row r="8" spans="2:10" ht="12" hidden="1" customHeight="1">
      <c r="D8" s="7" t="s">
        <v>73</v>
      </c>
      <c r="E8" s="8">
        <v>25.4374</v>
      </c>
      <c r="F8" s="10">
        <v>18</v>
      </c>
      <c r="G8" s="9">
        <v>1.81</v>
      </c>
      <c r="H8" s="23">
        <v>0.87050000000000005</v>
      </c>
      <c r="I8" s="22"/>
    </row>
    <row r="9" spans="2:10" ht="12" hidden="1" customHeight="1">
      <c r="D9" s="7" t="s">
        <v>37</v>
      </c>
      <c r="E9" s="8">
        <v>2.5850300000000002</v>
      </c>
      <c r="F9" s="10">
        <v>60.1</v>
      </c>
      <c r="G9" s="9">
        <v>1.81</v>
      </c>
      <c r="H9" s="23"/>
      <c r="I9" s="22"/>
    </row>
    <row r="10" spans="2:10" ht="12" hidden="1" customHeight="1">
      <c r="D10" s="7" t="s">
        <v>38</v>
      </c>
      <c r="E10" s="8">
        <v>1.53775</v>
      </c>
      <c r="F10" s="10">
        <v>82</v>
      </c>
      <c r="G10" s="9">
        <v>1.81</v>
      </c>
      <c r="H10" s="23">
        <v>0.84540000000000004</v>
      </c>
      <c r="I10" s="22"/>
    </row>
    <row r="11" spans="2:10" ht="12" hidden="1" customHeight="1">
      <c r="D11" s="7" t="s">
        <v>79</v>
      </c>
      <c r="E11" s="8">
        <v>8.7129999999999999E-2</v>
      </c>
      <c r="F11" s="10">
        <v>305.5</v>
      </c>
      <c r="G11" s="9">
        <v>1.85</v>
      </c>
      <c r="H11" s="23"/>
      <c r="I11" s="22"/>
    </row>
    <row r="12" spans="2:10" ht="12" hidden="1" customHeight="1">
      <c r="D12" s="7" t="s">
        <v>80</v>
      </c>
      <c r="E12" s="8">
        <v>3.7679999999999998E-2</v>
      </c>
      <c r="F12" s="10">
        <v>480</v>
      </c>
      <c r="G12" s="9">
        <v>1.85</v>
      </c>
      <c r="H12" s="23">
        <v>0.8337</v>
      </c>
      <c r="I12" s="22"/>
    </row>
    <row r="13" spans="2:10" ht="12" hidden="1" customHeight="1">
      <c r="D13" s="7" t="s">
        <v>81</v>
      </c>
      <c r="E13" s="8">
        <v>25.4</v>
      </c>
      <c r="F13" s="10">
        <v>18.2</v>
      </c>
      <c r="G13" s="9">
        <v>1.8</v>
      </c>
      <c r="H13" s="23"/>
      <c r="I13" s="22"/>
    </row>
    <row r="14" spans="2:10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  <c r="H14" s="23">
        <v>0.92290000000000005</v>
      </c>
      <c r="I14" s="26" t="s">
        <v>26</v>
      </c>
    </row>
    <row r="15" spans="2:10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  <c r="H15" s="23"/>
      <c r="I15" s="22"/>
    </row>
    <row r="16" spans="2:10" ht="12" hidden="1" customHeight="1">
      <c r="D16" s="7" t="s">
        <v>83</v>
      </c>
      <c r="E16" s="8">
        <v>0.84650000000000003</v>
      </c>
      <c r="F16" s="10">
        <v>75</v>
      </c>
      <c r="G16" s="9">
        <v>1.42</v>
      </c>
      <c r="H16" s="23">
        <v>1.228</v>
      </c>
      <c r="I16" s="22"/>
    </row>
    <row r="17" spans="1:26" ht="12" hidden="1" customHeight="1">
      <c r="D17" s="7" t="s">
        <v>29</v>
      </c>
      <c r="E17" s="8">
        <v>0.2797</v>
      </c>
      <c r="F17" s="10">
        <v>100</v>
      </c>
      <c r="G17" s="9">
        <v>1.35</v>
      </c>
      <c r="H17" s="23">
        <v>1.3182</v>
      </c>
      <c r="I17" s="22"/>
    </row>
    <row r="18" spans="1:26" ht="12" hidden="1" customHeight="1">
      <c r="D18" s="7" t="s">
        <v>30</v>
      </c>
      <c r="E18" s="8">
        <v>0.14354</v>
      </c>
      <c r="F18" s="10">
        <v>220</v>
      </c>
      <c r="G18" s="9">
        <v>1.4</v>
      </c>
      <c r="H18" s="23">
        <v>1.3121</v>
      </c>
      <c r="I18" s="22"/>
    </row>
    <row r="19" spans="1:26" ht="12" hidden="1" customHeight="1">
      <c r="D19" s="7" t="s">
        <v>31</v>
      </c>
      <c r="E19" s="8">
        <v>51.39</v>
      </c>
      <c r="F19" s="10">
        <v>1.5</v>
      </c>
      <c r="G19" s="9">
        <v>1.05</v>
      </c>
      <c r="H19" s="23">
        <v>1.2706</v>
      </c>
      <c r="I19" s="22"/>
    </row>
    <row r="20" spans="1:26" ht="12" hidden="1" customHeight="1">
      <c r="D20" s="7" t="s">
        <v>32</v>
      </c>
      <c r="E20" s="8">
        <v>12.91</v>
      </c>
      <c r="F20" s="10">
        <v>4</v>
      </c>
      <c r="G20" s="9">
        <v>1.1000000000000001</v>
      </c>
      <c r="H20" s="23">
        <v>1.1103000000000001</v>
      </c>
      <c r="I20" s="22"/>
    </row>
    <row r="21" spans="1:26" ht="12" hidden="1" customHeight="1">
      <c r="D21" s="7" t="s">
        <v>33</v>
      </c>
      <c r="E21" s="8">
        <v>10.14</v>
      </c>
      <c r="F21" s="10">
        <v>7</v>
      </c>
      <c r="G21" s="9">
        <v>1.08</v>
      </c>
      <c r="H21" s="23">
        <v>1.3380000000000001</v>
      </c>
      <c r="I21" s="22"/>
    </row>
    <row r="22" spans="1:26" ht="12" customHeight="1">
      <c r="E22" s="1"/>
      <c r="F22" s="2"/>
      <c r="G22" s="2"/>
      <c r="H22" s="2"/>
    </row>
    <row r="23" spans="1:26" ht="12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78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66" t="s">
        <v>153</v>
      </c>
      <c r="F25" t="s">
        <v>16</v>
      </c>
      <c r="G25" s="36" t="s">
        <v>173</v>
      </c>
      <c r="H25" t="s">
        <v>16</v>
      </c>
      <c r="O25" s="43" t="s">
        <v>159</v>
      </c>
      <c r="P25" t="s">
        <v>16</v>
      </c>
      <c r="Y25" s="49">
        <f>ROUND((E25+G25+O25)/3,1)</f>
        <v>-0.5</v>
      </c>
      <c r="Z25" s="49" t="s">
        <v>24</v>
      </c>
    </row>
    <row r="26" spans="1:26" ht="13">
      <c r="A26" s="39"/>
      <c r="B26" s="37">
        <v>25</v>
      </c>
      <c r="C26" s="37" t="s">
        <v>64</v>
      </c>
      <c r="D26" s="40" t="s">
        <v>7</v>
      </c>
      <c r="E26" s="29">
        <v>13.65</v>
      </c>
      <c r="F26" s="13">
        <f>IF(SUM(E26)=0,0,TRUNC($E$8*($F$8-ROUNDUP(E26*$H$8,2))^$G$8))</f>
        <v>673</v>
      </c>
      <c r="G26" s="29">
        <v>4.8</v>
      </c>
      <c r="H26" s="13">
        <f>IF(SUM(G26)=0,0,TRUNC($E$18*(ROUNDDOWN(G26*$H$18,2)*100-$F$18)^$G$18))</f>
        <v>650</v>
      </c>
      <c r="I26" s="29">
        <v>8.85</v>
      </c>
      <c r="J26" s="13">
        <f>IF(SUM(I26)=0,0,TRUNC($E$19*(ROUNDDOWN(I26*$H$19,2)-$F$19)^$G$19))</f>
        <v>560</v>
      </c>
      <c r="K26" s="29">
        <v>1.29</v>
      </c>
      <c r="L26" s="13">
        <f>IF(SUM(K26)=0,0,TRUNC($E$16*(ROUNDDOWN(K26*$H$16,2)*100-$F$16)^$G$16))</f>
        <v>449</v>
      </c>
      <c r="M26" s="29">
        <v>65.180000000000007</v>
      </c>
      <c r="N26" s="13">
        <f>IF(SUM(M26)=0,0,TRUNC($E$10*($F$10-ROUNDUP(M26*$H$10,2))^$G$10))</f>
        <v>594</v>
      </c>
      <c r="O26" s="29">
        <v>18.02</v>
      </c>
      <c r="P26" s="13">
        <f>IF(SUM(O26)=0,0,TRUNC($E$15*($F$15-ROUNDUP(O26*$H$14,2))^$G$15))</f>
        <v>662</v>
      </c>
      <c r="Q26" s="29">
        <v>26.78</v>
      </c>
      <c r="R26" s="13">
        <f>IF(SUM(Q26)=0,0,TRUNC($E$20*(ROUNDDOWN(Q26*$H$20,2)-$F$20)^$G$20))</f>
        <v>459</v>
      </c>
      <c r="S26" s="29">
        <v>2.8</v>
      </c>
      <c r="T26" s="13">
        <f>IF(SUM(S26)=0,0,TRUNC($E$17*(ROUNDDOWN(S26*$H$17,2)*100-$F$17)^$G$17))</f>
        <v>533</v>
      </c>
      <c r="U26" s="32">
        <v>28.77</v>
      </c>
      <c r="V26" s="13">
        <f>IF(SUM(U26)=0,0,TRUNC($E$21*(ROUNDDOWN(U26*$H$21,2)-$F$21)^$G$21))</f>
        <v>420</v>
      </c>
      <c r="W26" s="31">
        <v>5</v>
      </c>
      <c r="X26" s="29">
        <v>48.09</v>
      </c>
      <c r="Y26" s="13">
        <f>IF(SUM(W26,X26)=0,0,TRUNC($E$12*($F$12-ROUNDUP((W26*60+X26)*$H$12,2))^$G$12))</f>
        <v>617</v>
      </c>
      <c r="Z26" s="15">
        <f>F26+H26+J26+L26+N26+P26+R26+T26+V26+Y26</f>
        <v>5617</v>
      </c>
    </row>
  </sheetData>
  <mergeCells count="2">
    <mergeCell ref="H7:J7"/>
    <mergeCell ref="W23:X23"/>
  </mergeCells>
  <phoneticPr fontId="12" type="noConversion"/>
  <pageMargins left="0.19685039370078741" right="0.19685039370078741" top="0.51181102362204722" bottom="0.98425196850393704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workbookViewId="0">
      <selection activeCell="H25" sqref="H25"/>
    </sheetView>
  </sheetViews>
  <sheetFormatPr baseColWidth="10" defaultColWidth="9.08984375" defaultRowHeight="12.5"/>
  <cols>
    <col min="1" max="1" width="5.6328125" customWidth="1"/>
    <col min="2" max="2" width="12.36328125" bestFit="1" customWidth="1"/>
    <col min="3" max="3" width="18.6328125" customWidth="1"/>
    <col min="4" max="4" width="15.6328125" customWidth="1"/>
    <col min="5" max="5" width="8.36328125" customWidth="1"/>
    <col min="6" max="6" width="7.36328125" customWidth="1"/>
    <col min="7" max="7" width="7.90625" customWidth="1"/>
    <col min="8" max="8" width="7.08984375" customWidth="1"/>
    <col min="9" max="9" width="5.453125" customWidth="1"/>
    <col min="10" max="10" width="6.453125" customWidth="1"/>
    <col min="11" max="11" width="6.6328125" customWidth="1"/>
    <col min="12" max="14" width="8.453125" customWidth="1"/>
    <col min="15" max="15" width="8.36328125" customWidth="1"/>
    <col min="16" max="16" width="6.90625" customWidth="1"/>
    <col min="17" max="17" width="7.90625" customWidth="1"/>
    <col min="18" max="18" width="7" customWidth="1"/>
    <col min="19" max="19" width="5.453125" customWidth="1"/>
    <col min="20" max="20" width="6.90625" customWidth="1"/>
    <col min="21" max="21" width="6.6328125" customWidth="1"/>
    <col min="22" max="22" width="7" customWidth="1"/>
    <col min="23" max="23" width="4.08984375" customWidth="1"/>
    <col min="24" max="24" width="5.453125" customWidth="1"/>
    <col min="25" max="25" width="7" customWidth="1"/>
    <col min="26" max="26" width="6.36328125" customWidth="1"/>
  </cols>
  <sheetData>
    <row r="1" spans="2:10" ht="18">
      <c r="B1" s="18" t="s">
        <v>150</v>
      </c>
      <c r="C1" s="18" t="e">
        <f>#REF!</f>
        <v>#REF!</v>
      </c>
    </row>
    <row r="2" spans="2:10" ht="18">
      <c r="B2" s="19"/>
      <c r="C2" s="18" t="s">
        <v>21</v>
      </c>
      <c r="D2" s="3"/>
      <c r="E2" s="3"/>
    </row>
    <row r="3" spans="2:10" ht="17.5">
      <c r="B3" s="19"/>
      <c r="C3" s="21"/>
      <c r="D3" s="3"/>
      <c r="E3" s="3"/>
    </row>
    <row r="4" spans="2:10" ht="13">
      <c r="C4" s="20" t="s">
        <v>103</v>
      </c>
      <c r="D4" s="16"/>
      <c r="E4" s="17"/>
      <c r="F4" s="17"/>
      <c r="G4" s="17"/>
    </row>
    <row r="5" spans="2:10" ht="13">
      <c r="C5" s="20" t="s">
        <v>104</v>
      </c>
      <c r="D5" s="16"/>
      <c r="E5" s="17"/>
      <c r="F5" s="17"/>
      <c r="G5" s="17"/>
    </row>
    <row r="7" spans="2:10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</row>
    <row r="8" spans="2:10" hidden="1">
      <c r="D8" s="7" t="s">
        <v>73</v>
      </c>
      <c r="E8" s="8">
        <v>25.4374</v>
      </c>
      <c r="F8" s="10">
        <v>18</v>
      </c>
      <c r="G8" s="9">
        <v>1.81</v>
      </c>
      <c r="H8" s="23">
        <v>0.87050000000000005</v>
      </c>
      <c r="I8" s="22"/>
    </row>
    <row r="9" spans="2:10" hidden="1">
      <c r="D9" s="7" t="s">
        <v>37</v>
      </c>
      <c r="E9" s="8">
        <v>2.5850300000000002</v>
      </c>
      <c r="F9" s="10">
        <v>60.1</v>
      </c>
      <c r="G9" s="9">
        <v>1.81</v>
      </c>
      <c r="H9" s="23"/>
      <c r="I9" s="22"/>
    </row>
    <row r="10" spans="2:10" hidden="1">
      <c r="D10" s="7" t="s">
        <v>38</v>
      </c>
      <c r="E10" s="8">
        <v>1.53775</v>
      </c>
      <c r="F10" s="10">
        <v>82</v>
      </c>
      <c r="G10" s="9">
        <v>1.81</v>
      </c>
      <c r="H10" s="23">
        <v>0.84540000000000004</v>
      </c>
      <c r="I10" s="22"/>
    </row>
    <row r="11" spans="2:10" hidden="1">
      <c r="D11" s="7" t="s">
        <v>79</v>
      </c>
      <c r="E11" s="8">
        <v>8.7129999999999999E-2</v>
      </c>
      <c r="F11" s="10">
        <v>305.5</v>
      </c>
      <c r="G11" s="9">
        <v>1.85</v>
      </c>
      <c r="H11" s="23"/>
      <c r="I11" s="22"/>
    </row>
    <row r="12" spans="2:10" hidden="1">
      <c r="D12" s="7" t="s">
        <v>80</v>
      </c>
      <c r="E12" s="8">
        <v>3.7679999999999998E-2</v>
      </c>
      <c r="F12" s="10">
        <v>480</v>
      </c>
      <c r="G12" s="9">
        <v>1.85</v>
      </c>
      <c r="H12" s="23">
        <v>0.8337</v>
      </c>
      <c r="I12" s="22"/>
    </row>
    <row r="13" spans="2:10" hidden="1">
      <c r="D13" s="7" t="s">
        <v>81</v>
      </c>
      <c r="E13" s="8">
        <v>25.4</v>
      </c>
      <c r="F13" s="10">
        <v>18.2</v>
      </c>
      <c r="G13" s="9">
        <v>1.8</v>
      </c>
      <c r="H13" s="23"/>
      <c r="I13" s="22"/>
    </row>
    <row r="14" spans="2:10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  <c r="H14" s="23">
        <v>0.92290000000000005</v>
      </c>
      <c r="I14" s="26" t="s">
        <v>26</v>
      </c>
    </row>
    <row r="15" spans="2:10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  <c r="H15" s="23"/>
      <c r="I15" s="22"/>
    </row>
    <row r="16" spans="2:10" hidden="1">
      <c r="D16" s="7" t="s">
        <v>83</v>
      </c>
      <c r="E16" s="8">
        <v>0.84650000000000003</v>
      </c>
      <c r="F16" s="10">
        <v>75</v>
      </c>
      <c r="G16" s="9">
        <v>1.42</v>
      </c>
      <c r="H16" s="23">
        <v>1.228</v>
      </c>
      <c r="I16" s="22"/>
    </row>
    <row r="17" spans="1:26" hidden="1">
      <c r="D17" s="7" t="s">
        <v>29</v>
      </c>
      <c r="E17" s="8">
        <v>0.2797</v>
      </c>
      <c r="F17" s="10">
        <v>100</v>
      </c>
      <c r="G17" s="9">
        <v>1.35</v>
      </c>
      <c r="H17" s="23">
        <v>1.3182</v>
      </c>
      <c r="I17" s="22"/>
    </row>
    <row r="18" spans="1:26" hidden="1">
      <c r="D18" s="7" t="s">
        <v>30</v>
      </c>
      <c r="E18" s="8">
        <v>0.14354</v>
      </c>
      <c r="F18" s="10">
        <v>220</v>
      </c>
      <c r="G18" s="9">
        <v>1.4</v>
      </c>
      <c r="H18" s="23">
        <v>1.3121</v>
      </c>
      <c r="I18" s="22"/>
    </row>
    <row r="19" spans="1:26" hidden="1">
      <c r="D19" s="7" t="s">
        <v>31</v>
      </c>
      <c r="E19" s="8">
        <v>51.39</v>
      </c>
      <c r="F19" s="10">
        <v>1.5</v>
      </c>
      <c r="G19" s="9">
        <v>1.05</v>
      </c>
      <c r="H19" s="23">
        <v>1.2706</v>
      </c>
      <c r="I19" s="22"/>
    </row>
    <row r="20" spans="1:26" hidden="1">
      <c r="D20" s="7" t="s">
        <v>32</v>
      </c>
      <c r="E20" s="8">
        <v>12.91</v>
      </c>
      <c r="F20" s="10">
        <v>4</v>
      </c>
      <c r="G20" s="9">
        <v>1.1000000000000001</v>
      </c>
      <c r="H20" s="23">
        <v>1.1103000000000001</v>
      </c>
      <c r="I20" s="22"/>
    </row>
    <row r="21" spans="1:26" hidden="1">
      <c r="D21" s="7" t="s">
        <v>33</v>
      </c>
      <c r="E21" s="8">
        <v>10.14</v>
      </c>
      <c r="F21" s="10">
        <v>7</v>
      </c>
      <c r="G21" s="9">
        <v>1.08</v>
      </c>
      <c r="H21" s="23">
        <v>1.3380000000000001</v>
      </c>
      <c r="I21" s="22"/>
    </row>
    <row r="22" spans="1:26" ht="15.5" hidden="1">
      <c r="E22" s="1"/>
      <c r="F22" s="2"/>
      <c r="G22" s="2"/>
      <c r="H22" s="2"/>
    </row>
    <row r="23" spans="1:26" ht="12.75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78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66" t="s">
        <v>153</v>
      </c>
      <c r="F25" t="s">
        <v>16</v>
      </c>
      <c r="G25" s="36" t="s">
        <v>181</v>
      </c>
      <c r="H25" t="s">
        <v>16</v>
      </c>
      <c r="O25" s="44"/>
      <c r="P25" t="s">
        <v>16</v>
      </c>
      <c r="Y25" s="49">
        <f>ROUND((E25+G25+O25)/3,1)</f>
        <v>0.6</v>
      </c>
      <c r="Z25" s="49" t="s">
        <v>24</v>
      </c>
    </row>
    <row r="26" spans="1:26" ht="13">
      <c r="A26" s="39"/>
      <c r="B26" s="37">
        <v>21</v>
      </c>
      <c r="C26" s="37" t="s">
        <v>149</v>
      </c>
      <c r="D26" s="40" t="s">
        <v>108</v>
      </c>
      <c r="E26" s="29">
        <v>18.11</v>
      </c>
      <c r="F26" s="13">
        <f>IF(SUM(E26)=0,0,TRUNC($E$8*($F$8-ROUNDUP(E26*$H$8,2))^$G$8))</f>
        <v>108</v>
      </c>
      <c r="G26" s="29">
        <v>2.98</v>
      </c>
      <c r="H26" s="13">
        <f>IF(SUM(G26)=0,0,TRUNC($E$18*(ROUNDDOWN(G26*$H$18,2)*100-$F$18)^$G$18))</f>
        <v>191</v>
      </c>
      <c r="I26" s="29">
        <v>8.09</v>
      </c>
      <c r="J26" s="13">
        <f>IF(SUM(I26)=0,0,TRUNC($E$19*(ROUNDDOWN(I26*$H$19,2)-$F$19)^$G$19))</f>
        <v>502</v>
      </c>
      <c r="K26" s="29">
        <v>1.1399999999999999</v>
      </c>
      <c r="L26" s="13">
        <f>IF(SUM(K26)=0,0,TRUNC($E$16*(ROUNDDOWN(K26*$H$16,2)*100-$F$16)^$G$16))</f>
        <v>310</v>
      </c>
      <c r="M26" s="29" t="s">
        <v>0</v>
      </c>
      <c r="N26" s="13">
        <f>IF(SUM(M26)=0,0,TRUNC($E$10*($F$10-ROUNDUP(M26*$H$10,2))^$G$10))</f>
        <v>0</v>
      </c>
      <c r="O26" s="29" t="s">
        <v>0</v>
      </c>
      <c r="P26" s="13">
        <f>IF(SUM(O26)=0,0,TRUNC($E$15*($F$15-ROUNDUP(O26*$H$14,2))^$G$15))</f>
        <v>0</v>
      </c>
      <c r="Q26" s="29">
        <v>25.69</v>
      </c>
      <c r="R26" s="13">
        <f>IF(SUM(Q26)=0,0,TRUNC($E$20*(ROUNDDOWN(Q26*$H$20,2)-$F$20)^$G$20))</f>
        <v>435</v>
      </c>
      <c r="S26" s="29">
        <v>1.6</v>
      </c>
      <c r="T26" s="13">
        <f>IF(SUM(S26)=0,0,TRUNC($E$17*(ROUNDDOWN(S26*$H$17,2)*100-$F$17)^$G$17))</f>
        <v>159</v>
      </c>
      <c r="U26" s="32">
        <v>26.54</v>
      </c>
      <c r="V26" s="13">
        <f>IF(SUM(U26)=0,0,TRUNC($E$21*(ROUNDDOWN(U26*$H$21,2)-$F$21)^$G$21))</f>
        <v>377</v>
      </c>
      <c r="W26" s="31">
        <v>7</v>
      </c>
      <c r="X26" s="29">
        <v>41.94</v>
      </c>
      <c r="Y26" s="13">
        <f>IF(SUM(W26,X26)=0,0,TRUNC($E$12*($F$12-ROUNDUP((W26*60+X26)*$H$12,2))^$G$12))</f>
        <v>171</v>
      </c>
      <c r="Z26" s="15">
        <f>F26+H26+J26+L26+N26+P26+R26+T26+V26+Y26</f>
        <v>2253</v>
      </c>
    </row>
  </sheetData>
  <mergeCells count="2">
    <mergeCell ref="H7:J7"/>
    <mergeCell ref="W23:X23"/>
  </mergeCells>
  <pageMargins left="0.7" right="0.7" top="0.75" bottom="0.75" header="0.3" footer="0.3"/>
  <pageSetup paperSize="9" scale="6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opLeftCell="B1" zoomScaleNormal="100" workbookViewId="0">
      <selection activeCell="H25" sqref="H25"/>
    </sheetView>
  </sheetViews>
  <sheetFormatPr baseColWidth="10" defaultColWidth="9.08984375" defaultRowHeight="12.5"/>
  <cols>
    <col min="1" max="1" width="5.6328125" bestFit="1" customWidth="1"/>
    <col min="2" max="2" width="13.453125" bestFit="1" customWidth="1"/>
    <col min="3" max="3" width="23.90625" customWidth="1"/>
    <col min="4" max="4" width="15.6328125" customWidth="1"/>
    <col min="5" max="5" width="8.36328125" bestFit="1" customWidth="1"/>
    <col min="6" max="6" width="7.36328125" customWidth="1"/>
    <col min="7" max="7" width="7.90625" bestFit="1" customWidth="1"/>
    <col min="8" max="8" width="7.08984375" customWidth="1"/>
    <col min="9" max="9" width="5.45312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8.36328125" bestFit="1" customWidth="1"/>
    <col min="16" max="16" width="6.90625" bestFit="1" customWidth="1"/>
    <col min="17" max="17" width="7.90625" bestFit="1" customWidth="1"/>
    <col min="18" max="18" width="7" customWidth="1"/>
    <col min="19" max="19" width="5.453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7" customWidth="1"/>
    <col min="26" max="26" width="6.36328125" customWidth="1"/>
  </cols>
  <sheetData>
    <row r="1" spans="2:26" ht="14">
      <c r="B1" s="74" t="s">
        <v>63</v>
      </c>
      <c r="C1" s="74" t="e">
        <f>#REF!</f>
        <v>#REF!</v>
      </c>
      <c r="D1" s="75"/>
      <c r="E1" s="75"/>
      <c r="F1" s="75"/>
      <c r="G1" s="7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6" ht="14">
      <c r="B2" s="75"/>
      <c r="C2" s="74" t="s">
        <v>21</v>
      </c>
      <c r="D2" s="74"/>
      <c r="E2" s="74"/>
      <c r="F2" s="75"/>
      <c r="G2" s="7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4">
      <c r="B3" s="75"/>
      <c r="C3" s="76"/>
      <c r="D3" s="74"/>
      <c r="E3" s="74"/>
      <c r="F3" s="75"/>
      <c r="G3" s="7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2:26" ht="14">
      <c r="B4" s="75"/>
      <c r="C4" s="77" t="s">
        <v>67</v>
      </c>
      <c r="D4" s="78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2:26" ht="14">
      <c r="B5" s="75"/>
      <c r="C5" s="77" t="s">
        <v>68</v>
      </c>
      <c r="D5" s="78"/>
      <c r="E5" s="79"/>
      <c r="F5" s="79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2:26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2:26" ht="12" hidden="1" customHeight="1">
      <c r="B7" s="80"/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69</v>
      </c>
      <c r="I7" s="96"/>
      <c r="J7" s="96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2:26" hidden="1">
      <c r="B8" s="80"/>
      <c r="C8" s="80"/>
      <c r="D8" s="81" t="s">
        <v>73</v>
      </c>
      <c r="E8" s="82">
        <v>25.4374</v>
      </c>
      <c r="F8" s="83">
        <v>18</v>
      </c>
      <c r="G8" s="84">
        <v>1.81</v>
      </c>
      <c r="H8" s="85">
        <v>0.81110000000000004</v>
      </c>
      <c r="I8" s="22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2:26" hidden="1">
      <c r="B9" s="80"/>
      <c r="C9" s="80"/>
      <c r="D9" s="81" t="s">
        <v>37</v>
      </c>
      <c r="E9" s="82">
        <v>2.5850300000000002</v>
      </c>
      <c r="F9" s="83">
        <v>60.1</v>
      </c>
      <c r="G9" s="84">
        <v>1.81</v>
      </c>
      <c r="H9" s="85"/>
      <c r="I9" s="22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2:26" hidden="1">
      <c r="B10" s="80"/>
      <c r="C10" s="80"/>
      <c r="D10" s="81" t="s">
        <v>38</v>
      </c>
      <c r="E10" s="82">
        <v>1.53775</v>
      </c>
      <c r="F10" s="83">
        <v>82</v>
      </c>
      <c r="G10" s="84">
        <v>1.81</v>
      </c>
      <c r="H10" s="85">
        <v>0.78359999999999996</v>
      </c>
      <c r="I10" s="2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2:26" hidden="1">
      <c r="B11" s="80"/>
      <c r="C11" s="80"/>
      <c r="D11" s="81" t="s">
        <v>79</v>
      </c>
      <c r="E11" s="82">
        <v>8.7129999999999999E-2</v>
      </c>
      <c r="F11" s="83">
        <v>305.5</v>
      </c>
      <c r="G11" s="84">
        <v>1.85</v>
      </c>
      <c r="H11" s="85"/>
      <c r="I11" s="22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2:26" hidden="1">
      <c r="B12" s="80"/>
      <c r="C12" s="80"/>
      <c r="D12" s="81" t="s">
        <v>80</v>
      </c>
      <c r="E12" s="82">
        <v>3.7679999999999998E-2</v>
      </c>
      <c r="F12" s="83">
        <v>480</v>
      </c>
      <c r="G12" s="84">
        <v>1.85</v>
      </c>
      <c r="H12" s="85">
        <v>0.75290000000000001</v>
      </c>
      <c r="I12" s="2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2:26" hidden="1">
      <c r="B13" s="80"/>
      <c r="C13" s="80"/>
      <c r="D13" s="81" t="s">
        <v>81</v>
      </c>
      <c r="E13" s="82">
        <v>25.4</v>
      </c>
      <c r="F13" s="83">
        <v>18.2</v>
      </c>
      <c r="G13" s="84">
        <v>1.8</v>
      </c>
      <c r="H13" s="85"/>
      <c r="I13" s="2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2:26" ht="12" hidden="1" customHeight="1">
      <c r="B14" s="80"/>
      <c r="C14" s="80"/>
      <c r="D14" s="81" t="s">
        <v>77</v>
      </c>
      <c r="E14" s="82">
        <v>8.7375299999999996</v>
      </c>
      <c r="F14" s="83">
        <v>26</v>
      </c>
      <c r="G14" s="84">
        <v>1.83</v>
      </c>
      <c r="H14" s="85">
        <v>0.86370000000000002</v>
      </c>
      <c r="I14" s="86" t="s">
        <v>26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2:26" ht="12" hidden="1" customHeight="1">
      <c r="B15" s="80"/>
      <c r="C15" s="80"/>
      <c r="D15" s="81" t="s">
        <v>82</v>
      </c>
      <c r="E15" s="82">
        <v>5.7435200000000002</v>
      </c>
      <c r="F15" s="83">
        <v>28.5</v>
      </c>
      <c r="G15" s="84">
        <v>1.92</v>
      </c>
      <c r="H15" s="85"/>
      <c r="I15" s="2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2:26" hidden="1">
      <c r="B16" s="80"/>
      <c r="C16" s="80"/>
      <c r="D16" s="81" t="s">
        <v>83</v>
      </c>
      <c r="E16" s="82">
        <v>0.84650000000000003</v>
      </c>
      <c r="F16" s="83">
        <v>75</v>
      </c>
      <c r="G16" s="84">
        <v>1.42</v>
      </c>
      <c r="H16" s="85">
        <v>1.3869</v>
      </c>
      <c r="I16" s="2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idden="1">
      <c r="B17" s="80"/>
      <c r="C17" s="80"/>
      <c r="D17" s="81" t="s">
        <v>29</v>
      </c>
      <c r="E17" s="82">
        <v>0.2797</v>
      </c>
      <c r="F17" s="83">
        <v>100</v>
      </c>
      <c r="G17" s="84">
        <v>1.35</v>
      </c>
      <c r="H17" s="85">
        <v>1.5475000000000001</v>
      </c>
      <c r="I17" s="2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idden="1">
      <c r="B18" s="80"/>
      <c r="C18" s="80"/>
      <c r="D18" s="81" t="s">
        <v>30</v>
      </c>
      <c r="E18" s="82">
        <v>0.14354</v>
      </c>
      <c r="F18" s="83">
        <v>220</v>
      </c>
      <c r="G18" s="84">
        <v>1.4</v>
      </c>
      <c r="H18" s="85">
        <v>1.5185999999999999</v>
      </c>
      <c r="I18" s="2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idden="1">
      <c r="B19" s="80"/>
      <c r="C19" s="80"/>
      <c r="D19" s="81" t="s">
        <v>31</v>
      </c>
      <c r="E19" s="82">
        <v>51.39</v>
      </c>
      <c r="F19" s="83">
        <v>1.5</v>
      </c>
      <c r="G19" s="84">
        <v>1.05</v>
      </c>
      <c r="H19" s="85">
        <v>1.3607</v>
      </c>
      <c r="I19" s="2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idden="1">
      <c r="B20" s="80"/>
      <c r="C20" s="80"/>
      <c r="D20" s="81" t="s">
        <v>32</v>
      </c>
      <c r="E20" s="82">
        <v>12.91</v>
      </c>
      <c r="F20" s="83">
        <v>4</v>
      </c>
      <c r="G20" s="84">
        <v>1.1000000000000001</v>
      </c>
      <c r="H20" s="85">
        <v>1.1637</v>
      </c>
      <c r="I20" s="2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idden="1">
      <c r="B21" s="80"/>
      <c r="C21" s="80"/>
      <c r="D21" s="81" t="s">
        <v>33</v>
      </c>
      <c r="E21" s="82">
        <v>10.14</v>
      </c>
      <c r="F21" s="83">
        <v>7</v>
      </c>
      <c r="G21" s="84">
        <v>1.08</v>
      </c>
      <c r="H21" s="85">
        <v>1.5620000000000001</v>
      </c>
      <c r="I21" s="2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>
      <c r="B22" s="80"/>
      <c r="C22" s="80"/>
      <c r="D22" s="80"/>
      <c r="E22" s="81"/>
      <c r="F22" s="82"/>
      <c r="G22" s="82"/>
      <c r="H22" s="82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2.75" customHeight="1">
      <c r="B23" s="80"/>
      <c r="C23" s="80"/>
      <c r="D23" s="80"/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78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56"/>
      <c r="C25" s="56"/>
      <c r="D25" s="87"/>
      <c r="E25" s="66" t="s">
        <v>153</v>
      </c>
      <c r="F25" s="80" t="s">
        <v>16</v>
      </c>
      <c r="G25" s="66" t="s">
        <v>182</v>
      </c>
      <c r="H25" s="80" t="s">
        <v>16</v>
      </c>
      <c r="I25" s="80"/>
      <c r="J25" s="80"/>
      <c r="K25" s="80"/>
      <c r="L25" s="80"/>
      <c r="M25" s="80"/>
      <c r="N25" s="80"/>
      <c r="O25" s="66" t="s">
        <v>159</v>
      </c>
      <c r="P25" s="80" t="s">
        <v>16</v>
      </c>
      <c r="Q25" s="80"/>
      <c r="R25" s="80"/>
      <c r="S25" s="80"/>
      <c r="T25" s="80"/>
      <c r="U25" s="80"/>
      <c r="V25" s="80"/>
      <c r="W25" s="80"/>
      <c r="X25" s="80"/>
      <c r="Y25" s="88">
        <f>ROUND((E25+G25+O25)/3,1)</f>
        <v>-0.2</v>
      </c>
      <c r="Z25" s="88" t="s">
        <v>24</v>
      </c>
    </row>
    <row r="26" spans="1:26" ht="13">
      <c r="A26" s="39"/>
      <c r="B26" s="89">
        <v>39</v>
      </c>
      <c r="C26" s="89" t="s">
        <v>105</v>
      </c>
      <c r="D26" s="90" t="s">
        <v>3</v>
      </c>
      <c r="E26" s="67">
        <v>20.37</v>
      </c>
      <c r="F26" s="91">
        <f>IF(SUM(E26)=0,0,TRUNC($E$8*($F$8-ROUNDUP(E26*$H$8,2))^$G$8))</f>
        <v>51</v>
      </c>
      <c r="G26" s="67">
        <v>2.52</v>
      </c>
      <c r="H26" s="91">
        <f>IF(SUM(G26)=0,0,TRUNC($E$18*(ROUNDDOWN(G26*$H$18,2)*100-$F$18)^$G$18))</f>
        <v>177</v>
      </c>
      <c r="I26" s="67">
        <v>8.27</v>
      </c>
      <c r="J26" s="91">
        <f>IF(SUM(I26)=0,0,TRUNC($E$19*(ROUNDDOWN(I26*$H$19,2)-$F$19)^$G$19))</f>
        <v>561</v>
      </c>
      <c r="K26" s="67">
        <v>1.02</v>
      </c>
      <c r="L26" s="91">
        <f>IF(SUM(K26)=0,0,TRUNC($E$16*(ROUNDDOWN(K26*$H$16,2)*100-$F$16)^$G$16))</f>
        <v>324</v>
      </c>
      <c r="M26" s="66" t="s">
        <v>165</v>
      </c>
      <c r="N26" s="91">
        <v>0</v>
      </c>
      <c r="O26" s="66" t="s">
        <v>174</v>
      </c>
      <c r="P26" s="91">
        <v>0</v>
      </c>
      <c r="Q26" s="67">
        <v>22.52</v>
      </c>
      <c r="R26" s="91">
        <f>IF(SUM(Q26)=0,0,TRUNC($E$20*(ROUNDDOWN(Q26*$H$20,2)-$F$20)^$G$20))</f>
        <v>390</v>
      </c>
      <c r="S26" s="67" t="s">
        <v>178</v>
      </c>
      <c r="T26" s="91">
        <f>IF(SUM(S26)=0,0,TRUNC($E$17*(ROUNDDOWN(S26*$H$17,2)*100-$F$17)^$G$17))</f>
        <v>0</v>
      </c>
      <c r="U26" s="92">
        <v>14.5</v>
      </c>
      <c r="V26" s="91">
        <f>IF(SUM(U26)=0,0,TRUNC($E$21*(ROUNDDOWN(U26*$H$21,2)-$F$21)^$G$21))</f>
        <v>197</v>
      </c>
      <c r="W26" s="93">
        <v>12</v>
      </c>
      <c r="X26" s="67">
        <v>21.19</v>
      </c>
      <c r="Y26" s="91">
        <v>0</v>
      </c>
      <c r="Z26" s="15">
        <f>F26+H26+J26+L26+N26+P26+R26+T26+V26+Y26</f>
        <v>1700</v>
      </c>
    </row>
    <row r="30" spans="1:26">
      <c r="C30" s="51"/>
      <c r="D30" s="51"/>
      <c r="E30" s="51"/>
    </row>
  </sheetData>
  <mergeCells count="2">
    <mergeCell ref="W23:X23"/>
    <mergeCell ref="H7:J7"/>
  </mergeCells>
  <phoneticPr fontId="0" type="noConversion"/>
  <pageMargins left="0.19685039370078741" right="0.19685039370078741" top="0.51181102362204722" bottom="0.98425196850393704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zoomScale="85" zoomScaleNormal="100" workbookViewId="0">
      <selection activeCell="H25" sqref="H25"/>
    </sheetView>
  </sheetViews>
  <sheetFormatPr baseColWidth="10" defaultColWidth="9.08984375" defaultRowHeight="12.5"/>
  <cols>
    <col min="1" max="1" width="5.6328125" bestFit="1" customWidth="1"/>
    <col min="2" max="2" width="13.453125" bestFit="1" customWidth="1"/>
    <col min="3" max="3" width="23.90625" customWidth="1"/>
    <col min="4" max="4" width="12.6328125" bestFit="1" customWidth="1"/>
    <col min="5" max="5" width="8.36328125" bestFit="1" customWidth="1"/>
    <col min="6" max="6" width="7.36328125" customWidth="1"/>
    <col min="7" max="7" width="7.90625" bestFit="1" customWidth="1"/>
    <col min="8" max="8" width="7.08984375" customWidth="1"/>
    <col min="9" max="9" width="5.6328125" bestFit="1" customWidth="1"/>
    <col min="10" max="10" width="6.453125" bestFit="1" customWidth="1"/>
    <col min="11" max="11" width="6.6328125" customWidth="1"/>
    <col min="12" max="12" width="8.453125" bestFit="1" customWidth="1"/>
    <col min="13" max="14" width="8.453125" customWidth="1"/>
    <col min="15" max="15" width="8.36328125" bestFit="1" customWidth="1"/>
    <col min="16" max="16" width="6.90625" bestFit="1" customWidth="1"/>
    <col min="17" max="17" width="7.90625" bestFit="1" customWidth="1"/>
    <col min="18" max="18" width="7" customWidth="1"/>
    <col min="19" max="19" width="5.453125" bestFit="1" customWidth="1"/>
    <col min="20" max="20" width="6.90625" customWidth="1"/>
    <col min="21" max="21" width="6.6328125" bestFit="1" customWidth="1"/>
    <col min="22" max="22" width="7" customWidth="1"/>
    <col min="23" max="23" width="4.08984375" bestFit="1" customWidth="1"/>
    <col min="24" max="24" width="5.453125" bestFit="1" customWidth="1"/>
    <col min="25" max="25" width="7" customWidth="1"/>
    <col min="26" max="26" width="6.36328125" customWidth="1"/>
  </cols>
  <sheetData>
    <row r="1" spans="2:10" ht="18">
      <c r="B1" s="18" t="s">
        <v>106</v>
      </c>
      <c r="C1" s="18" t="e">
        <f>#REF!</f>
        <v>#REF!</v>
      </c>
    </row>
    <row r="2" spans="2:10" ht="18">
      <c r="B2" s="19"/>
      <c r="C2" s="18" t="s">
        <v>21</v>
      </c>
      <c r="D2" s="3"/>
      <c r="E2" s="3"/>
    </row>
    <row r="3" spans="2:10" ht="17.5">
      <c r="B3" s="19"/>
      <c r="C3" s="21"/>
      <c r="D3" s="3"/>
      <c r="E3" s="3"/>
    </row>
    <row r="4" spans="2:10" ht="13">
      <c r="C4" s="20" t="s">
        <v>66</v>
      </c>
      <c r="D4" s="16"/>
      <c r="E4" s="17"/>
      <c r="F4" s="17"/>
      <c r="G4" s="17"/>
    </row>
    <row r="5" spans="2:10" ht="13">
      <c r="C5" s="20" t="s">
        <v>65</v>
      </c>
      <c r="D5" s="16"/>
      <c r="E5" s="17"/>
      <c r="F5" s="17"/>
      <c r="G5" s="17"/>
    </row>
    <row r="6" spans="2:10" ht="12" customHeight="1"/>
    <row r="7" spans="2:10" ht="12" hidden="1" customHeight="1">
      <c r="C7" s="3" t="s">
        <v>45</v>
      </c>
      <c r="D7" s="5" t="s">
        <v>36</v>
      </c>
      <c r="E7" s="6" t="s">
        <v>74</v>
      </c>
      <c r="F7" s="6" t="s">
        <v>75</v>
      </c>
      <c r="G7" s="6" t="s">
        <v>76</v>
      </c>
      <c r="H7" s="96" t="s">
        <v>152</v>
      </c>
      <c r="I7" s="96"/>
      <c r="J7" s="96"/>
    </row>
    <row r="8" spans="2:10" ht="12" hidden="1" customHeight="1">
      <c r="D8" s="7" t="s">
        <v>73</v>
      </c>
      <c r="E8" s="8">
        <v>25.4374</v>
      </c>
      <c r="F8" s="10">
        <v>18</v>
      </c>
      <c r="G8" s="9">
        <v>1.81</v>
      </c>
      <c r="H8" s="23">
        <v>0.7782</v>
      </c>
      <c r="I8" s="22"/>
    </row>
    <row r="9" spans="2:10" ht="12" hidden="1" customHeight="1">
      <c r="D9" s="7" t="s">
        <v>37</v>
      </c>
      <c r="E9" s="8">
        <v>2.5850300000000002</v>
      </c>
      <c r="F9" s="10">
        <v>60.1</v>
      </c>
      <c r="G9" s="9">
        <v>1.81</v>
      </c>
      <c r="H9" s="23"/>
      <c r="I9" s="22"/>
    </row>
    <row r="10" spans="2:10" ht="12" hidden="1" customHeight="1">
      <c r="D10" s="7" t="s">
        <v>38</v>
      </c>
      <c r="E10" s="8">
        <v>1.53775</v>
      </c>
      <c r="F10" s="10">
        <v>82</v>
      </c>
      <c r="G10" s="9">
        <v>1.81</v>
      </c>
      <c r="H10" s="23">
        <v>0.746</v>
      </c>
      <c r="I10" s="22"/>
    </row>
    <row r="11" spans="2:10" ht="12" hidden="1" customHeight="1">
      <c r="D11" s="7" t="s">
        <v>79</v>
      </c>
      <c r="E11" s="8">
        <v>8.7129999999999999E-2</v>
      </c>
      <c r="F11" s="10">
        <v>305.5</v>
      </c>
      <c r="G11" s="9">
        <v>1.85</v>
      </c>
      <c r="H11" s="23"/>
      <c r="I11" s="22"/>
    </row>
    <row r="12" spans="2:10" ht="12" hidden="1" customHeight="1">
      <c r="D12" s="7" t="s">
        <v>80</v>
      </c>
      <c r="E12" s="8">
        <v>3.7679999999999998E-2</v>
      </c>
      <c r="F12" s="10">
        <v>480</v>
      </c>
      <c r="G12" s="9">
        <v>1.85</v>
      </c>
      <c r="H12" s="23">
        <v>0.70789999999999997</v>
      </c>
      <c r="I12" s="22"/>
    </row>
    <row r="13" spans="2:10" ht="12" hidden="1" customHeight="1">
      <c r="D13" s="7" t="s">
        <v>81</v>
      </c>
      <c r="E13" s="8">
        <v>25.4</v>
      </c>
      <c r="F13" s="10">
        <v>18.2</v>
      </c>
      <c r="G13" s="9">
        <v>1.8</v>
      </c>
      <c r="H13" s="23">
        <v>1.022</v>
      </c>
      <c r="I13" s="26" t="s">
        <v>27</v>
      </c>
    </row>
    <row r="14" spans="2:10" ht="12" hidden="1" customHeight="1">
      <c r="D14" s="7" t="s">
        <v>77</v>
      </c>
      <c r="E14" s="8">
        <v>8.7375299999999996</v>
      </c>
      <c r="F14" s="10">
        <v>26</v>
      </c>
      <c r="G14" s="9">
        <v>1.83</v>
      </c>
      <c r="H14" s="23"/>
      <c r="I14" s="22"/>
    </row>
    <row r="15" spans="2:10" ht="12" hidden="1" customHeight="1">
      <c r="D15" s="7" t="s">
        <v>82</v>
      </c>
      <c r="E15" s="8">
        <v>5.7435200000000002</v>
      </c>
      <c r="F15" s="10">
        <v>28.5</v>
      </c>
      <c r="G15" s="9">
        <v>1.92</v>
      </c>
      <c r="H15" s="23"/>
      <c r="I15" s="22"/>
    </row>
    <row r="16" spans="2:10" ht="12" hidden="1" customHeight="1">
      <c r="D16" s="7" t="s">
        <v>83</v>
      </c>
      <c r="E16" s="8">
        <v>0.84650000000000003</v>
      </c>
      <c r="F16" s="10">
        <v>75</v>
      </c>
      <c r="G16" s="9">
        <v>1.42</v>
      </c>
      <c r="H16" s="23">
        <v>1.4832000000000001</v>
      </c>
      <c r="I16" s="22"/>
    </row>
    <row r="17" spans="1:26" ht="12" hidden="1" customHeight="1">
      <c r="D17" s="7" t="s">
        <v>29</v>
      </c>
      <c r="E17" s="8">
        <v>0.2797</v>
      </c>
      <c r="F17" s="10">
        <v>100</v>
      </c>
      <c r="G17" s="9">
        <v>1.35</v>
      </c>
      <c r="H17" s="23">
        <v>1.6949000000000001</v>
      </c>
      <c r="I17" s="22"/>
    </row>
    <row r="18" spans="1:26" ht="12" hidden="1" customHeight="1">
      <c r="D18" s="7" t="s">
        <v>30</v>
      </c>
      <c r="E18" s="8">
        <v>0.14354</v>
      </c>
      <c r="F18" s="10">
        <v>220</v>
      </c>
      <c r="G18" s="9">
        <v>1.4</v>
      </c>
      <c r="H18" s="23">
        <v>1.6482000000000001</v>
      </c>
      <c r="I18" s="22"/>
    </row>
    <row r="19" spans="1:26" ht="12" hidden="1" customHeight="1">
      <c r="D19" s="7" t="s">
        <v>31</v>
      </c>
      <c r="E19" s="8">
        <v>51.39</v>
      </c>
      <c r="F19" s="10">
        <v>1.5</v>
      </c>
      <c r="G19" s="9">
        <v>1.05</v>
      </c>
      <c r="H19" s="23">
        <v>1.2806</v>
      </c>
      <c r="I19" s="22"/>
    </row>
    <row r="20" spans="1:26" ht="12" hidden="1" customHeight="1">
      <c r="D20" s="7" t="s">
        <v>32</v>
      </c>
      <c r="E20" s="8">
        <v>12.91</v>
      </c>
      <c r="F20" s="10">
        <v>4</v>
      </c>
      <c r="G20" s="9">
        <v>1.1000000000000001</v>
      </c>
      <c r="H20" s="23">
        <v>1.2781</v>
      </c>
      <c r="I20" s="22"/>
    </row>
    <row r="21" spans="1:26" ht="12" hidden="1" customHeight="1">
      <c r="D21" s="7" t="s">
        <v>33</v>
      </c>
      <c r="E21" s="8">
        <v>10.14</v>
      </c>
      <c r="F21" s="10">
        <v>7</v>
      </c>
      <c r="G21" s="9">
        <v>1.08</v>
      </c>
      <c r="H21" s="23">
        <v>1.6800999999999999</v>
      </c>
      <c r="I21" s="22"/>
    </row>
    <row r="22" spans="1:26" ht="15.5">
      <c r="E22" s="1"/>
      <c r="F22" s="2"/>
      <c r="G22" s="2"/>
      <c r="H22" s="2"/>
    </row>
    <row r="23" spans="1:26" ht="12.75" customHeight="1">
      <c r="E23" s="11" t="s">
        <v>73</v>
      </c>
      <c r="F23" s="12" t="s">
        <v>34</v>
      </c>
      <c r="G23" s="11" t="s">
        <v>30</v>
      </c>
      <c r="H23" s="12" t="s">
        <v>34</v>
      </c>
      <c r="I23" s="11" t="s">
        <v>31</v>
      </c>
      <c r="J23" s="12" t="s">
        <v>34</v>
      </c>
      <c r="K23" s="11" t="s">
        <v>83</v>
      </c>
      <c r="L23" s="12" t="s">
        <v>34</v>
      </c>
      <c r="M23" s="11" t="s">
        <v>38</v>
      </c>
      <c r="N23" s="12" t="s">
        <v>34</v>
      </c>
      <c r="O23" s="11" t="s">
        <v>102</v>
      </c>
      <c r="P23" s="12" t="s">
        <v>34</v>
      </c>
      <c r="Q23" s="11" t="s">
        <v>32</v>
      </c>
      <c r="R23" s="12" t="s">
        <v>34</v>
      </c>
      <c r="S23" s="11" t="s">
        <v>29</v>
      </c>
      <c r="T23" s="12" t="s">
        <v>34</v>
      </c>
      <c r="U23" s="11" t="s">
        <v>33</v>
      </c>
      <c r="V23" s="12" t="s">
        <v>34</v>
      </c>
      <c r="W23" s="94" t="s">
        <v>80</v>
      </c>
      <c r="X23" s="95"/>
      <c r="Y23" s="12" t="s">
        <v>34</v>
      </c>
      <c r="Z23" s="15" t="s">
        <v>35</v>
      </c>
    </row>
    <row r="24" spans="1:26" ht="13">
      <c r="A24" s="14" t="s">
        <v>25</v>
      </c>
      <c r="B24" s="14" t="s">
        <v>48</v>
      </c>
      <c r="C24" s="14" t="s">
        <v>46</v>
      </c>
      <c r="D24" s="14" t="s">
        <v>47</v>
      </c>
      <c r="E24" s="11" t="s">
        <v>43</v>
      </c>
      <c r="F24" s="12"/>
      <c r="G24" s="11" t="s">
        <v>44</v>
      </c>
      <c r="H24" s="12"/>
      <c r="I24" s="11" t="s">
        <v>44</v>
      </c>
      <c r="J24" s="12"/>
      <c r="K24" s="11" t="s">
        <v>44</v>
      </c>
      <c r="L24" s="12"/>
      <c r="M24" s="11" t="s">
        <v>43</v>
      </c>
      <c r="N24" s="12"/>
      <c r="O24" s="11" t="s">
        <v>43</v>
      </c>
      <c r="P24" s="12"/>
      <c r="Q24" s="11" t="s">
        <v>44</v>
      </c>
      <c r="R24" s="12"/>
      <c r="S24" s="11" t="s">
        <v>44</v>
      </c>
      <c r="T24" s="12"/>
      <c r="U24" s="11" t="s">
        <v>44</v>
      </c>
      <c r="V24" s="12"/>
      <c r="W24" s="11" t="s">
        <v>42</v>
      </c>
      <c r="X24" s="11" t="s">
        <v>43</v>
      </c>
      <c r="Y24" s="12"/>
      <c r="Z24" s="15"/>
    </row>
    <row r="25" spans="1:26" ht="18.75" customHeight="1">
      <c r="A25" s="37"/>
      <c r="B25" s="37"/>
      <c r="C25" s="37"/>
      <c r="D25" s="38"/>
      <c r="E25" s="36" t="s">
        <v>153</v>
      </c>
      <c r="F25" t="s">
        <v>16</v>
      </c>
      <c r="G25" s="36" t="s">
        <v>170</v>
      </c>
      <c r="H25" t="s">
        <v>16</v>
      </c>
      <c r="O25" s="43" t="s">
        <v>171</v>
      </c>
      <c r="P25" t="s">
        <v>16</v>
      </c>
      <c r="Y25" s="49">
        <f>ROUND((E25+G25+O25)/3,1)</f>
        <v>-0.1</v>
      </c>
      <c r="Z25" s="49" t="s">
        <v>24</v>
      </c>
    </row>
    <row r="26" spans="1:26" ht="13">
      <c r="A26" s="39"/>
      <c r="B26" s="37">
        <v>29</v>
      </c>
      <c r="C26" s="37" t="s">
        <v>146</v>
      </c>
      <c r="D26" s="40" t="s">
        <v>147</v>
      </c>
      <c r="E26" s="29">
        <v>16.739999999999998</v>
      </c>
      <c r="F26" s="13">
        <f>IF(SUM(E26)=0,0,TRUNC($E$8*($F$8-ROUNDUP(E26*$H$8,2))^$G$8))</f>
        <v>463</v>
      </c>
      <c r="G26" s="29">
        <v>3.6</v>
      </c>
      <c r="H26" s="13">
        <f>IF(SUM(G26)=0,0,TRUNC($E$18*(ROUNDDOWN(G26*$H$18,2)*100-$F$18)^$G$18))</f>
        <v>571</v>
      </c>
      <c r="I26" s="29">
        <v>7.21</v>
      </c>
      <c r="J26" s="13">
        <f>IF(SUM(I26)=0,0,TRUNC($E$19*(ROUNDDOWN(I26*$H$19,2)-$F$19)^$G$19))</f>
        <v>440</v>
      </c>
      <c r="K26" s="29">
        <v>1.17</v>
      </c>
      <c r="L26" s="13">
        <f>IF(SUM(K26)=0,0,TRUNC($E$16*(ROUNDDOWN(K26*$H$16,2)*100-$F$16)^$G$16))</f>
        <v>569</v>
      </c>
      <c r="M26" s="29">
        <v>86</v>
      </c>
      <c r="N26" s="13">
        <f>IF(SUM(M26)=0,0,TRUNC($E$10*($F$10-ROUNDUP(M26*$H$10,2))^$G$10))</f>
        <v>283</v>
      </c>
      <c r="O26" s="29">
        <v>18.829999999999998</v>
      </c>
      <c r="P26" s="13">
        <f>IF(SUM(O26)=0,0,TRUNC($E$15*($F$15-ROUNDUP(O26*$H$13,2))^$G$15))</f>
        <v>411</v>
      </c>
      <c r="Q26" s="29">
        <v>22.72</v>
      </c>
      <c r="R26" s="13">
        <f>IF(SUM(Q26)=0,0,TRUNC($E$20*(ROUNDDOWN(Q26*$H$20,2)-$F$20)^$G$20))</f>
        <v>445</v>
      </c>
      <c r="S26" s="29">
        <v>1.8</v>
      </c>
      <c r="T26" s="13">
        <f>IF(SUM(S26)=0,0,TRUNC($E$17*(ROUNDDOWN(S26*$H$17,2)*100-$F$17)^$G$17))</f>
        <v>369</v>
      </c>
      <c r="U26" s="32">
        <v>26.06</v>
      </c>
      <c r="V26" s="13">
        <f>IF(SUM(U26)=0,0,TRUNC($E$21*(ROUNDDOWN(U26*$H$21,2)-$F$21)^$G$21))</f>
        <v>497</v>
      </c>
      <c r="W26" s="31">
        <v>7</v>
      </c>
      <c r="X26" s="29">
        <v>44.16</v>
      </c>
      <c r="Y26" s="13">
        <f>IF(SUM(W26,X26)=0,0,TRUNC($E$12*($F$12-ROUNDUP((W26*60+X26)*$H$12,2))^$G$12))</f>
        <v>406</v>
      </c>
      <c r="Z26" s="15">
        <f>F26+H26+J26+L26+N26+P26+R26+T26+V26+Y26</f>
        <v>4454</v>
      </c>
    </row>
  </sheetData>
  <mergeCells count="2">
    <mergeCell ref="H7:J7"/>
    <mergeCell ref="W23:X23"/>
  </mergeCells>
  <phoneticPr fontId="0" type="noConversion"/>
  <pageMargins left="0.28000000000000003" right="0.19" top="0.5" bottom="0.984251969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G15</vt:lpstr>
      <vt:lpstr>G16</vt:lpstr>
      <vt:lpstr>G17</vt:lpstr>
      <vt:lpstr>MJ</vt:lpstr>
      <vt:lpstr>MV 45-49</vt:lpstr>
      <vt:lpstr>MV 55-59</vt:lpstr>
      <vt:lpstr>MV 60-64</vt:lpstr>
      <vt:lpstr>MV 65-69</vt:lpstr>
      <vt:lpstr>MV 70-74</vt:lpstr>
      <vt:lpstr>MV75-79</vt:lpstr>
      <vt:lpstr>J15</vt:lpstr>
      <vt:lpstr>J16</vt:lpstr>
      <vt:lpstr>J17</vt:lpstr>
      <vt:lpstr>KJ</vt:lpstr>
      <vt:lpstr>KS</vt:lpstr>
      <vt:lpstr>KV 50-54</vt:lpstr>
      <vt:lpstr>KV 55-59</vt:lpstr>
    </vt:vector>
  </TitlesOfParts>
  <Company>Ranheim 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Mangekamp NM-UM 2010 Trondheim</dc:title>
  <dc:creator>Kjell Christoffersen</dc:creator>
  <cp:lastModifiedBy>Olsen, Morten</cp:lastModifiedBy>
  <cp:lastPrinted>2018-05-27T14:50:33Z</cp:lastPrinted>
  <dcterms:created xsi:type="dcterms:W3CDTF">2010-06-07T12:14:10Z</dcterms:created>
  <dcterms:modified xsi:type="dcterms:W3CDTF">2018-05-27T18:51:48Z</dcterms:modified>
</cp:coreProperties>
</file>